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k McPherson\Documents\Carbon Registry\Protocol Development\Quantification\No Cal Tools\"/>
    </mc:Choice>
  </mc:AlternateContent>
  <bookViews>
    <workbookView xWindow="0" yWindow="0" windowWidth="17256" windowHeight="6084" tabRatio="614"/>
  </bookViews>
  <sheets>
    <sheet name="Tool Overview" sheetId="23" r:id="rId1"/>
    <sheet name="Data Collection" sheetId="24" r:id="rId2"/>
    <sheet name="Planting List " sheetId="22" r:id="rId3"/>
    <sheet name="Sample Size Calculator" sheetId="17" r:id="rId4"/>
    <sheet name="drop down menu values (hide)" sheetId="18" state="hidden" r:id="rId5"/>
    <sheet name="Random Sampling" sheetId="25" r:id="rId6"/>
    <sheet name="Sample Data" sheetId="5" r:id="rId7"/>
    <sheet name="Forward Credits" sheetId="16" r:id="rId8"/>
    <sheet name="Total CO2" sheetId="7" r:id="rId9"/>
    <sheet name="CO2 Summary" sheetId="26" r:id="rId10"/>
    <sheet name="Co-Benefits" sheetId="15" r:id="rId11"/>
    <sheet name=" Binned Tree#s (hide)" sheetId="13" state="hidden" r:id="rId12"/>
    <sheet name=" Interception (hide)" sheetId="10" state="hidden" r:id="rId13"/>
    <sheet name="Air Quality (hide)" sheetId="11" state="hidden" r:id="rId14"/>
    <sheet name="Energy (hide)" sheetId="12" state="hidden" r:id="rId15"/>
    <sheet name="CO2 Avoided (hide)" sheetId="14" state="hidden" r:id="rId16"/>
  </sheets>
  <externalReferences>
    <externalReference r:id="rId17"/>
  </externalReferences>
  <definedNames>
    <definedName name="_xlnm._FilterDatabase" localSheetId="2" hidden="1">'Planting List '!$B$7:$E$195</definedName>
    <definedName name="bigN" localSheetId="2">#REF!</definedName>
    <definedName name="bigN" localSheetId="3">'Sample Size Calculator'!$D$6</definedName>
    <definedName name="bigN">#REF!</definedName>
    <definedName name="CL_Value" localSheetId="2">'[1]drop down menu values (hide)'!$B$2:$B$7</definedName>
    <definedName name="CL_Value">'drop down menu values (hide)'!$B$2:$B$7</definedName>
    <definedName name="Confidence_Level" localSheetId="2">'[1]drop down menu values (hide)'!#REF!</definedName>
    <definedName name="Confidence_Level">'drop down menu values (hide)'!#REF!</definedName>
    <definedName name="Error" localSheetId="2">'[1]drop down menu values (hide)'!$A$2:$A$7</definedName>
    <definedName name="Error">'drop down menu values (hide)'!$A$2:$A$7</definedName>
    <definedName name="m" localSheetId="2">#REF!</definedName>
    <definedName name="m" localSheetId="3">'Sample Size Calculator'!$D$7</definedName>
    <definedName name="m">#REF!</definedName>
    <definedName name="p" localSheetId="2">#REF!</definedName>
    <definedName name="p" localSheetId="3">'Sample Size Calculator'!$D$9</definedName>
    <definedName name="p">#REF!</definedName>
    <definedName name="s" localSheetId="2">#REF!</definedName>
    <definedName name="s" localSheetId="3">'Sample Size Calculator'!$D$8</definedName>
    <definedName name="s">#REF!</definedName>
    <definedName name="z" localSheetId="2">#REF!</definedName>
    <definedName name="z" localSheetId="3">'Sample Size Calculator'!$D$5</definedName>
    <definedName name="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5" l="1"/>
  <c r="B6" i="25" l="1" a="1"/>
  <c r="B6" i="25" s="1"/>
  <c r="M13" i="13" l="1"/>
  <c r="L13" i="13"/>
  <c r="K13" i="13"/>
  <c r="E13" i="13"/>
  <c r="D13" i="13"/>
  <c r="F13" i="13"/>
  <c r="K14" i="5" l="1"/>
  <c r="G12" i="5"/>
  <c r="G14" i="5"/>
  <c r="J10" i="13" s="1"/>
  <c r="G15" i="5"/>
  <c r="K16" i="5"/>
  <c r="K15" i="5"/>
  <c r="G13" i="5"/>
  <c r="K12" i="5"/>
  <c r="K11" i="5"/>
  <c r="K8" i="5"/>
  <c r="K10" i="5"/>
  <c r="G16" i="5"/>
  <c r="K13" i="5"/>
  <c r="K9" i="5"/>
  <c r="H17" i="5"/>
  <c r="G11" i="5"/>
  <c r="G10" i="5"/>
  <c r="G9" i="5"/>
  <c r="G8" i="5"/>
  <c r="J4" i="13" s="1"/>
  <c r="F17" i="5"/>
  <c r="E11" i="7" l="1"/>
  <c r="G9" i="13"/>
  <c r="E7" i="7"/>
  <c r="I5" i="13"/>
  <c r="E10" i="7"/>
  <c r="I8" i="13"/>
  <c r="E8" i="7"/>
  <c r="G6" i="13"/>
  <c r="E9" i="7"/>
  <c r="J7" i="13"/>
  <c r="J13" i="13" s="1"/>
  <c r="E14" i="7"/>
  <c r="G12" i="13"/>
  <c r="E13" i="7"/>
  <c r="I11" i="13"/>
  <c r="E6" i="7"/>
  <c r="H13" i="13"/>
  <c r="L14" i="5"/>
  <c r="E12" i="7"/>
  <c r="L12" i="5"/>
  <c r="L13" i="5"/>
  <c r="L15" i="5"/>
  <c r="L11" i="5"/>
  <c r="L16" i="5"/>
  <c r="L9" i="5"/>
  <c r="L8" i="5"/>
  <c r="L10" i="5"/>
  <c r="O15" i="5" l="1"/>
  <c r="N15" i="5"/>
  <c r="M15" i="5"/>
  <c r="O14" i="5"/>
  <c r="N14" i="5"/>
  <c r="M14" i="5"/>
  <c r="N13" i="5"/>
  <c r="P13" i="5" s="1"/>
  <c r="D15" i="16" s="1"/>
  <c r="M13" i="5"/>
  <c r="O16" i="5"/>
  <c r="M16" i="5"/>
  <c r="N16" i="5"/>
  <c r="O12" i="5"/>
  <c r="M12" i="5"/>
  <c r="N12" i="5"/>
  <c r="N9" i="5"/>
  <c r="M9" i="5"/>
  <c r="N10" i="5"/>
  <c r="M10" i="5"/>
  <c r="M8" i="5"/>
  <c r="N8" i="5"/>
  <c r="M11" i="5"/>
  <c r="N11" i="5"/>
  <c r="P11" i="5" s="1"/>
  <c r="D13" i="16" s="1"/>
  <c r="P14" i="5"/>
  <c r="D16" i="16" s="1"/>
  <c r="G13" i="13"/>
  <c r="I13" i="13"/>
  <c r="P12" i="5"/>
  <c r="D14" i="16" s="1"/>
  <c r="P15" i="5"/>
  <c r="D17" i="16" s="1"/>
  <c r="O13" i="5"/>
  <c r="O11" i="5"/>
  <c r="P16" i="5"/>
  <c r="D18" i="16" s="1"/>
  <c r="L17" i="5" l="1"/>
  <c r="Y14" i="14" l="1"/>
  <c r="E17" i="5" l="1"/>
  <c r="J17" i="5"/>
  <c r="I8" i="22" l="1"/>
  <c r="C8" i="5" s="1"/>
  <c r="O8" i="5" s="1"/>
  <c r="P8" i="5" s="1"/>
  <c r="I9" i="22"/>
  <c r="I10" i="22"/>
  <c r="C10" i="5" s="1"/>
  <c r="O10" i="5" s="1"/>
  <c r="P10" i="5" s="1"/>
  <c r="D12" i="16" s="1"/>
  <c r="I11" i="22"/>
  <c r="I12" i="22"/>
  <c r="I13" i="22"/>
  <c r="I14" i="22"/>
  <c r="I15" i="22"/>
  <c r="C17" i="16" s="1"/>
  <c r="I16" i="22"/>
  <c r="C18" i="16" s="1"/>
  <c r="Q26" i="17"/>
  <c r="D8" i="17" s="1"/>
  <c r="P26" i="17"/>
  <c r="D7" i="17" s="1"/>
  <c r="A10" i="18"/>
  <c r="S4" i="10"/>
  <c r="AE4" i="10" s="1"/>
  <c r="T4" i="10"/>
  <c r="U4" i="10"/>
  <c r="AG4" i="10" s="1"/>
  <c r="S5" i="10"/>
  <c r="AE5" i="10" s="1"/>
  <c r="T5" i="10"/>
  <c r="AF5" i="10" s="1"/>
  <c r="U5" i="10"/>
  <c r="AG5" i="10" s="1"/>
  <c r="S6" i="10"/>
  <c r="AE6" i="10" s="1"/>
  <c r="T6" i="10"/>
  <c r="AF6" i="10" s="1"/>
  <c r="U6" i="10"/>
  <c r="AG6" i="10" s="1"/>
  <c r="S7" i="10"/>
  <c r="AE7" i="10" s="1"/>
  <c r="T7" i="10"/>
  <c r="AF7" i="10" s="1"/>
  <c r="U7" i="10"/>
  <c r="AG7" i="10" s="1"/>
  <c r="S8" i="10"/>
  <c r="AE8" i="10" s="1"/>
  <c r="T8" i="10"/>
  <c r="AF8" i="10" s="1"/>
  <c r="U8" i="10"/>
  <c r="AG8" i="10" s="1"/>
  <c r="S9" i="10"/>
  <c r="AE9" i="10" s="1"/>
  <c r="T9" i="10"/>
  <c r="AF9" i="10" s="1"/>
  <c r="U9" i="10"/>
  <c r="AG9" i="10" s="1"/>
  <c r="S10" i="10"/>
  <c r="AE10" i="10" s="1"/>
  <c r="T10" i="10"/>
  <c r="AF10" i="10" s="1"/>
  <c r="U10" i="10"/>
  <c r="AG10" i="10" s="1"/>
  <c r="S11" i="10"/>
  <c r="AE11" i="10" s="1"/>
  <c r="T11" i="10"/>
  <c r="AF11" i="10" s="1"/>
  <c r="U11" i="10"/>
  <c r="AG11" i="10" s="1"/>
  <c r="S12" i="10"/>
  <c r="AE12" i="10" s="1"/>
  <c r="T12" i="10"/>
  <c r="AF12" i="10" s="1"/>
  <c r="U12" i="10"/>
  <c r="AG12" i="10" s="1"/>
  <c r="S4" i="11"/>
  <c r="AE4" i="11" s="1"/>
  <c r="T4" i="11"/>
  <c r="AF4" i="11" s="1"/>
  <c r="U4" i="11"/>
  <c r="S5" i="11"/>
  <c r="AE5" i="11" s="1"/>
  <c r="T5" i="11"/>
  <c r="AF5" i="11" s="1"/>
  <c r="U5" i="11"/>
  <c r="AG5" i="11" s="1"/>
  <c r="S6" i="11"/>
  <c r="AE6" i="11" s="1"/>
  <c r="T6" i="11"/>
  <c r="AF6" i="11" s="1"/>
  <c r="U6" i="11"/>
  <c r="AG6" i="11" s="1"/>
  <c r="S7" i="11"/>
  <c r="AE7" i="11" s="1"/>
  <c r="T7" i="11"/>
  <c r="U7" i="11"/>
  <c r="AG7" i="11" s="1"/>
  <c r="S8" i="11"/>
  <c r="AE8" i="11" s="1"/>
  <c r="T8" i="11"/>
  <c r="AF8" i="11" s="1"/>
  <c r="U8" i="11"/>
  <c r="AG8" i="11" s="1"/>
  <c r="S9" i="11"/>
  <c r="AE9" i="11" s="1"/>
  <c r="T9" i="11"/>
  <c r="AF9" i="11" s="1"/>
  <c r="U9" i="11"/>
  <c r="AG9" i="11" s="1"/>
  <c r="S10" i="11"/>
  <c r="T10" i="11"/>
  <c r="AF10" i="11" s="1"/>
  <c r="U10" i="11"/>
  <c r="AG10" i="11" s="1"/>
  <c r="S11" i="11"/>
  <c r="AE11" i="11" s="1"/>
  <c r="T11" i="11"/>
  <c r="AF11" i="11" s="1"/>
  <c r="U11" i="11"/>
  <c r="AG11" i="11" s="1"/>
  <c r="S12" i="11"/>
  <c r="AE12" i="11" s="1"/>
  <c r="T12" i="11"/>
  <c r="AF12" i="11" s="1"/>
  <c r="U12" i="11"/>
  <c r="AG12" i="11" s="1"/>
  <c r="S19" i="11"/>
  <c r="AE19" i="11" s="1"/>
  <c r="T19" i="11"/>
  <c r="AF19" i="11" s="1"/>
  <c r="U19" i="11"/>
  <c r="AG19" i="11" s="1"/>
  <c r="S20" i="11"/>
  <c r="AE20" i="11" s="1"/>
  <c r="T20" i="11"/>
  <c r="AF20" i="11" s="1"/>
  <c r="U20" i="11"/>
  <c r="AG20" i="11" s="1"/>
  <c r="S21" i="11"/>
  <c r="AE21" i="11" s="1"/>
  <c r="T21" i="11"/>
  <c r="AF21" i="11" s="1"/>
  <c r="U21" i="11"/>
  <c r="AG21" i="11" s="1"/>
  <c r="S22" i="11"/>
  <c r="AE22" i="11" s="1"/>
  <c r="T22" i="11"/>
  <c r="AF22" i="11" s="1"/>
  <c r="U22" i="11"/>
  <c r="AG22" i="11" s="1"/>
  <c r="S23" i="11"/>
  <c r="AE23" i="11" s="1"/>
  <c r="T23" i="11"/>
  <c r="AF23" i="11" s="1"/>
  <c r="U23" i="11"/>
  <c r="AG23" i="11" s="1"/>
  <c r="S24" i="11"/>
  <c r="AE24" i="11" s="1"/>
  <c r="T24" i="11"/>
  <c r="AF24" i="11" s="1"/>
  <c r="U24" i="11"/>
  <c r="AG24" i="11" s="1"/>
  <c r="S25" i="11"/>
  <c r="AE25" i="11" s="1"/>
  <c r="T25" i="11"/>
  <c r="AF25" i="11" s="1"/>
  <c r="U25" i="11"/>
  <c r="AG25" i="11" s="1"/>
  <c r="S26" i="11"/>
  <c r="AE26" i="11" s="1"/>
  <c r="T26" i="11"/>
  <c r="AF26" i="11" s="1"/>
  <c r="U26" i="11"/>
  <c r="AG26" i="11" s="1"/>
  <c r="S27" i="11"/>
  <c r="AE27" i="11" s="1"/>
  <c r="T27" i="11"/>
  <c r="AF27" i="11" s="1"/>
  <c r="U27" i="11"/>
  <c r="AG27" i="11" s="1"/>
  <c r="S34" i="11"/>
  <c r="AE34" i="11" s="1"/>
  <c r="T34" i="11"/>
  <c r="AF34" i="11" s="1"/>
  <c r="U34" i="11"/>
  <c r="AG34" i="11" s="1"/>
  <c r="S35" i="11"/>
  <c r="AE35" i="11" s="1"/>
  <c r="T35" i="11"/>
  <c r="AF35" i="11" s="1"/>
  <c r="U35" i="11"/>
  <c r="AG35" i="11" s="1"/>
  <c r="S36" i="11"/>
  <c r="AE36" i="11" s="1"/>
  <c r="T36" i="11"/>
  <c r="AF36" i="11" s="1"/>
  <c r="U36" i="11"/>
  <c r="AG36" i="11" s="1"/>
  <c r="S37" i="11"/>
  <c r="AE37" i="11" s="1"/>
  <c r="T37" i="11"/>
  <c r="AF37" i="11" s="1"/>
  <c r="U37" i="11"/>
  <c r="AG37" i="11" s="1"/>
  <c r="S38" i="11"/>
  <c r="AE38" i="11" s="1"/>
  <c r="T38" i="11"/>
  <c r="AF38" i="11" s="1"/>
  <c r="U38" i="11"/>
  <c r="AG38" i="11" s="1"/>
  <c r="S39" i="11"/>
  <c r="AE39" i="11" s="1"/>
  <c r="T39" i="11"/>
  <c r="AF39" i="11" s="1"/>
  <c r="U39" i="11"/>
  <c r="AG39" i="11" s="1"/>
  <c r="S40" i="11"/>
  <c r="AE40" i="11" s="1"/>
  <c r="T40" i="11"/>
  <c r="AF40" i="11" s="1"/>
  <c r="U40" i="11"/>
  <c r="AG40" i="11" s="1"/>
  <c r="S41" i="11"/>
  <c r="AE41" i="11" s="1"/>
  <c r="T41" i="11"/>
  <c r="AF41" i="11" s="1"/>
  <c r="U41" i="11"/>
  <c r="AG41" i="11" s="1"/>
  <c r="S42" i="11"/>
  <c r="AE42" i="11" s="1"/>
  <c r="T42" i="11"/>
  <c r="AF42" i="11" s="1"/>
  <c r="U42" i="11"/>
  <c r="AG42" i="11" s="1"/>
  <c r="S49" i="11"/>
  <c r="AE49" i="11" s="1"/>
  <c r="T49" i="11"/>
  <c r="AF49" i="11" s="1"/>
  <c r="U49" i="11"/>
  <c r="AG49" i="11" s="1"/>
  <c r="S50" i="11"/>
  <c r="AE50" i="11" s="1"/>
  <c r="T50" i="11"/>
  <c r="AF50" i="11" s="1"/>
  <c r="U50" i="11"/>
  <c r="AG50" i="11" s="1"/>
  <c r="S51" i="11"/>
  <c r="AE51" i="11" s="1"/>
  <c r="T51" i="11"/>
  <c r="AF51" i="11" s="1"/>
  <c r="U51" i="11"/>
  <c r="AG51" i="11" s="1"/>
  <c r="S52" i="11"/>
  <c r="AE52" i="11" s="1"/>
  <c r="T52" i="11"/>
  <c r="AF52" i="11" s="1"/>
  <c r="U52" i="11"/>
  <c r="AG52" i="11" s="1"/>
  <c r="S53" i="11"/>
  <c r="AE53" i="11" s="1"/>
  <c r="T53" i="11"/>
  <c r="AF53" i="11" s="1"/>
  <c r="U53" i="11"/>
  <c r="AG53" i="11" s="1"/>
  <c r="S54" i="11"/>
  <c r="AE54" i="11" s="1"/>
  <c r="T54" i="11"/>
  <c r="AF54" i="11" s="1"/>
  <c r="U54" i="11"/>
  <c r="AG54" i="11"/>
  <c r="S55" i="11"/>
  <c r="AE55" i="11" s="1"/>
  <c r="T55" i="11"/>
  <c r="AF55" i="11" s="1"/>
  <c r="U55" i="11"/>
  <c r="AG55" i="11" s="1"/>
  <c r="S56" i="11"/>
  <c r="AE56" i="11" s="1"/>
  <c r="T56" i="11"/>
  <c r="AF56" i="11" s="1"/>
  <c r="U56" i="11"/>
  <c r="AG56" i="11" s="1"/>
  <c r="S57" i="11"/>
  <c r="AE57" i="11" s="1"/>
  <c r="T57" i="11"/>
  <c r="AF57" i="11" s="1"/>
  <c r="U57" i="11"/>
  <c r="AG57" i="11" s="1"/>
  <c r="S4" i="12"/>
  <c r="AE4" i="12" s="1"/>
  <c r="T4" i="12"/>
  <c r="AF4" i="12" s="1"/>
  <c r="U4" i="12"/>
  <c r="AG4" i="12" s="1"/>
  <c r="S5" i="12"/>
  <c r="AE5" i="12" s="1"/>
  <c r="T5" i="12"/>
  <c r="U5" i="12"/>
  <c r="AG5" i="12" s="1"/>
  <c r="S6" i="12"/>
  <c r="AE6" i="12" s="1"/>
  <c r="T6" i="12"/>
  <c r="AF6" i="12" s="1"/>
  <c r="U6" i="12"/>
  <c r="AG6" i="12" s="1"/>
  <c r="S7" i="12"/>
  <c r="AE7" i="12" s="1"/>
  <c r="T7" i="12"/>
  <c r="AF7" i="12" s="1"/>
  <c r="U7" i="12"/>
  <c r="AG7" i="12" s="1"/>
  <c r="S8" i="12"/>
  <c r="T8" i="12"/>
  <c r="AF8" i="12" s="1"/>
  <c r="U8" i="12"/>
  <c r="AG8" i="12" s="1"/>
  <c r="S9" i="12"/>
  <c r="AE9" i="12" s="1"/>
  <c r="T9" i="12"/>
  <c r="AF9" i="12" s="1"/>
  <c r="U9" i="12"/>
  <c r="AG9" i="12" s="1"/>
  <c r="S10" i="12"/>
  <c r="AE10" i="12" s="1"/>
  <c r="T10" i="12"/>
  <c r="AF10" i="12" s="1"/>
  <c r="U10" i="12"/>
  <c r="S11" i="12"/>
  <c r="AE11" i="12" s="1"/>
  <c r="T11" i="12"/>
  <c r="AF11" i="12" s="1"/>
  <c r="U11" i="12"/>
  <c r="AG11" i="12" s="1"/>
  <c r="S12" i="12"/>
  <c r="AE12" i="12" s="1"/>
  <c r="T12" i="12"/>
  <c r="AF12" i="12" s="1"/>
  <c r="U12" i="12"/>
  <c r="AG12" i="12" s="1"/>
  <c r="S19" i="12"/>
  <c r="T19" i="12"/>
  <c r="U19" i="12"/>
  <c r="S20" i="12"/>
  <c r="T20" i="12"/>
  <c r="U20" i="12"/>
  <c r="S21" i="12"/>
  <c r="T21" i="12"/>
  <c r="U21" i="12"/>
  <c r="S22" i="12"/>
  <c r="T22" i="12"/>
  <c r="U22" i="12"/>
  <c r="S23" i="12"/>
  <c r="T23" i="12"/>
  <c r="U23" i="12"/>
  <c r="S24" i="12"/>
  <c r="T24" i="12"/>
  <c r="U24" i="12"/>
  <c r="S25" i="12"/>
  <c r="T25" i="12"/>
  <c r="U25" i="12"/>
  <c r="S26" i="12"/>
  <c r="T26" i="12"/>
  <c r="U26" i="12"/>
  <c r="S27" i="12"/>
  <c r="T27" i="12"/>
  <c r="U27" i="12"/>
  <c r="S4" i="14"/>
  <c r="AE4" i="14" s="1"/>
  <c r="T4" i="14"/>
  <c r="U4" i="14"/>
  <c r="AG4" i="14" s="1"/>
  <c r="S5" i="14"/>
  <c r="AE5" i="14" s="1"/>
  <c r="T5" i="14"/>
  <c r="AF5" i="14" s="1"/>
  <c r="U5" i="14"/>
  <c r="AG5" i="14" s="1"/>
  <c r="S6" i="14"/>
  <c r="AE6" i="14" s="1"/>
  <c r="T6" i="14"/>
  <c r="AF6" i="14" s="1"/>
  <c r="U6" i="14"/>
  <c r="AG6" i="14" s="1"/>
  <c r="S7" i="14"/>
  <c r="AE7" i="14" s="1"/>
  <c r="T7" i="14"/>
  <c r="AF7" i="14" s="1"/>
  <c r="U7" i="14"/>
  <c r="AG7" i="14" s="1"/>
  <c r="S8" i="14"/>
  <c r="AE8" i="14" s="1"/>
  <c r="T8" i="14"/>
  <c r="AF8" i="14" s="1"/>
  <c r="U8" i="14"/>
  <c r="AG8" i="14" s="1"/>
  <c r="S9" i="14"/>
  <c r="AE9" i="14" s="1"/>
  <c r="T9" i="14"/>
  <c r="AF9" i="14" s="1"/>
  <c r="U9" i="14"/>
  <c r="AG9" i="14" s="1"/>
  <c r="S10" i="14"/>
  <c r="AE10" i="14" s="1"/>
  <c r="T10" i="14"/>
  <c r="AF10" i="14"/>
  <c r="U10" i="14"/>
  <c r="AG10" i="14" s="1"/>
  <c r="S11" i="14"/>
  <c r="AE11" i="14" s="1"/>
  <c r="T11" i="14"/>
  <c r="AF11" i="14" s="1"/>
  <c r="U11" i="14"/>
  <c r="AG11" i="14" s="1"/>
  <c r="S12" i="14"/>
  <c r="AE12" i="14" s="1"/>
  <c r="T12" i="14"/>
  <c r="AF12" i="14" s="1"/>
  <c r="U12" i="14"/>
  <c r="AG12" i="14" s="1"/>
  <c r="J3" i="14"/>
  <c r="I3" i="14"/>
  <c r="H3" i="14"/>
  <c r="G3" i="14"/>
  <c r="F3" i="14"/>
  <c r="E3" i="14"/>
  <c r="D3" i="14"/>
  <c r="C3" i="14"/>
  <c r="B3" i="14"/>
  <c r="B30" i="12"/>
  <c r="AF24" i="12" s="1"/>
  <c r="AR20" i="11"/>
  <c r="J18" i="12"/>
  <c r="I18" i="12"/>
  <c r="H18" i="12"/>
  <c r="G18" i="12"/>
  <c r="F18" i="12"/>
  <c r="E18" i="12"/>
  <c r="D18" i="12"/>
  <c r="C18" i="12"/>
  <c r="B18" i="12"/>
  <c r="J3" i="12"/>
  <c r="I3" i="12"/>
  <c r="H3" i="12"/>
  <c r="G3" i="12"/>
  <c r="F3" i="12"/>
  <c r="E3" i="12"/>
  <c r="D3" i="12"/>
  <c r="C3" i="12"/>
  <c r="B3" i="12"/>
  <c r="J48" i="11"/>
  <c r="I48" i="11"/>
  <c r="H48" i="11"/>
  <c r="G48" i="11"/>
  <c r="F48" i="11"/>
  <c r="E48" i="11"/>
  <c r="D48" i="11"/>
  <c r="C48" i="11"/>
  <c r="B48" i="11"/>
  <c r="J33" i="11"/>
  <c r="I33" i="11"/>
  <c r="H33" i="11"/>
  <c r="G33" i="11"/>
  <c r="F33" i="11"/>
  <c r="E33" i="11"/>
  <c r="D33" i="11"/>
  <c r="C33" i="11"/>
  <c r="B33" i="11"/>
  <c r="J18" i="11"/>
  <c r="I18" i="11"/>
  <c r="H18" i="11"/>
  <c r="G18" i="11"/>
  <c r="F18" i="11"/>
  <c r="E18" i="11"/>
  <c r="D18" i="11"/>
  <c r="C18" i="11"/>
  <c r="B18" i="11"/>
  <c r="J3" i="11"/>
  <c r="I3" i="11"/>
  <c r="H3" i="11"/>
  <c r="G3" i="11"/>
  <c r="F3" i="11"/>
  <c r="E3" i="11"/>
  <c r="D3" i="11"/>
  <c r="C3" i="11"/>
  <c r="B3" i="11"/>
  <c r="C3" i="10"/>
  <c r="D3" i="10"/>
  <c r="E3" i="10"/>
  <c r="F3" i="10"/>
  <c r="G3" i="10"/>
  <c r="H3" i="10"/>
  <c r="I3" i="10"/>
  <c r="J3" i="10"/>
  <c r="B3" i="10"/>
  <c r="AS24" i="11" l="1"/>
  <c r="AR26" i="11"/>
  <c r="U28" i="11"/>
  <c r="AS27" i="11"/>
  <c r="F17" i="16"/>
  <c r="E17" i="16"/>
  <c r="F18" i="16"/>
  <c r="E18" i="16"/>
  <c r="AQ21" i="11"/>
  <c r="AR19" i="11"/>
  <c r="AR23" i="11"/>
  <c r="S43" i="11"/>
  <c r="T58" i="11"/>
  <c r="AS21" i="11"/>
  <c r="AR9" i="12"/>
  <c r="D10" i="16"/>
  <c r="AQ26" i="11"/>
  <c r="AQ8" i="11"/>
  <c r="O6" i="13"/>
  <c r="AG21" i="12"/>
  <c r="AS6" i="12" s="1"/>
  <c r="S28" i="11"/>
  <c r="AS20" i="11"/>
  <c r="AS23" i="11"/>
  <c r="AS26" i="11"/>
  <c r="AR11" i="11"/>
  <c r="AS9" i="11"/>
  <c r="T28" i="11"/>
  <c r="U58" i="11"/>
  <c r="AQ19" i="11"/>
  <c r="AR21" i="11"/>
  <c r="AS22" i="11"/>
  <c r="AQ24" i="11"/>
  <c r="AS25" i="11"/>
  <c r="AQ27" i="11"/>
  <c r="U13" i="10"/>
  <c r="AS5" i="11"/>
  <c r="AS8" i="11"/>
  <c r="AQ7" i="11"/>
  <c r="T43" i="11"/>
  <c r="AR25" i="11"/>
  <c r="S13" i="10"/>
  <c r="AR5" i="11"/>
  <c r="AE13" i="10"/>
  <c r="T13" i="11"/>
  <c r="U43" i="11"/>
  <c r="S58" i="11"/>
  <c r="AQ20" i="11"/>
  <c r="AQ22" i="11"/>
  <c r="AQ23" i="11"/>
  <c r="AR24" i="11"/>
  <c r="AR27" i="11"/>
  <c r="U28" i="12"/>
  <c r="AF27" i="12"/>
  <c r="AR12" i="12" s="1"/>
  <c r="AS10" i="11"/>
  <c r="C7" i="7"/>
  <c r="C9" i="5"/>
  <c r="O9" i="5" s="1"/>
  <c r="P9" i="5" s="1"/>
  <c r="D11" i="16" s="1"/>
  <c r="C11" i="7"/>
  <c r="C13" i="5"/>
  <c r="C12" i="5"/>
  <c r="C13" i="16"/>
  <c r="C11" i="5"/>
  <c r="AS12" i="11"/>
  <c r="AR8" i="11"/>
  <c r="AS6" i="11"/>
  <c r="AG28" i="11"/>
  <c r="AQ12" i="11"/>
  <c r="AR4" i="11"/>
  <c r="AG19" i="12"/>
  <c r="AS4" i="12" s="1"/>
  <c r="AF58" i="11"/>
  <c r="AQ6" i="11"/>
  <c r="AR12" i="11"/>
  <c r="AF25" i="12"/>
  <c r="AR10" i="12" s="1"/>
  <c r="AQ11" i="11"/>
  <c r="AR10" i="11"/>
  <c r="AS7" i="11"/>
  <c r="AQ5" i="11"/>
  <c r="AG23" i="12"/>
  <c r="AS8" i="12" s="1"/>
  <c r="AF22" i="12"/>
  <c r="AR7" i="12" s="1"/>
  <c r="AE20" i="12"/>
  <c r="AQ5" i="12" s="1"/>
  <c r="AS11" i="11"/>
  <c r="I17" i="22"/>
  <c r="C9" i="7"/>
  <c r="U13" i="14"/>
  <c r="S13" i="14"/>
  <c r="C15" i="5"/>
  <c r="C13" i="7"/>
  <c r="C12" i="7"/>
  <c r="C16" i="16"/>
  <c r="C16" i="5"/>
  <c r="C10" i="7"/>
  <c r="C14" i="16"/>
  <c r="C11" i="16"/>
  <c r="C14" i="5"/>
  <c r="C6" i="7"/>
  <c r="C10" i="16"/>
  <c r="C15" i="16"/>
  <c r="C8" i="7"/>
  <c r="C12" i="16"/>
  <c r="N12" i="13"/>
  <c r="N9" i="13"/>
  <c r="N8" i="13"/>
  <c r="N7" i="13"/>
  <c r="N5" i="13"/>
  <c r="N10" i="13"/>
  <c r="N6" i="13"/>
  <c r="I17" i="5"/>
  <c r="K17" i="5" s="1"/>
  <c r="D17" i="5"/>
  <c r="AE13" i="14"/>
  <c r="AF4" i="14"/>
  <c r="AF13" i="14" s="1"/>
  <c r="T13" i="14"/>
  <c r="AG10" i="12"/>
  <c r="AG13" i="12" s="1"/>
  <c r="U13" i="12"/>
  <c r="AE8" i="12"/>
  <c r="AE13" i="12" s="1"/>
  <c r="S13" i="12"/>
  <c r="AF5" i="12"/>
  <c r="T13" i="12"/>
  <c r="AF28" i="11"/>
  <c r="AR9" i="11"/>
  <c r="AE28" i="11"/>
  <c r="AQ4" i="11"/>
  <c r="N4" i="13"/>
  <c r="AF20" i="12"/>
  <c r="AE23" i="12"/>
  <c r="AG25" i="12"/>
  <c r="AF26" i="12"/>
  <c r="AR11" i="12" s="1"/>
  <c r="T28" i="12"/>
  <c r="AE25" i="12"/>
  <c r="AQ10" i="12" s="1"/>
  <c r="AG22" i="12"/>
  <c r="AS7" i="12" s="1"/>
  <c r="AE19" i="12"/>
  <c r="AQ9" i="11"/>
  <c r="AE43" i="11"/>
  <c r="AF43" i="11"/>
  <c r="AR6" i="11"/>
  <c r="AG43" i="11"/>
  <c r="AG13" i="14"/>
  <c r="AG58" i="11"/>
  <c r="AE58" i="11"/>
  <c r="AE10" i="11"/>
  <c r="AQ25" i="11"/>
  <c r="S13" i="11"/>
  <c r="AF7" i="11"/>
  <c r="AR22" i="11"/>
  <c r="AG4" i="11"/>
  <c r="U13" i="11"/>
  <c r="AS19" i="11"/>
  <c r="AG13" i="10"/>
  <c r="AF4" i="10"/>
  <c r="AF13" i="10" s="1"/>
  <c r="T13" i="10"/>
  <c r="AE21" i="12"/>
  <c r="AQ6" i="12" s="1"/>
  <c r="S28" i="12"/>
  <c r="AE26" i="12"/>
  <c r="AQ11" i="12" s="1"/>
  <c r="AF23" i="12"/>
  <c r="AR8" i="12" s="1"/>
  <c r="AG20" i="12"/>
  <c r="AS5" i="12" s="1"/>
  <c r="AE27" i="12"/>
  <c r="AQ12" i="12" s="1"/>
  <c r="AG26" i="12"/>
  <c r="AS11" i="12" s="1"/>
  <c r="AE24" i="12"/>
  <c r="AQ9" i="12" s="1"/>
  <c r="AF21" i="12"/>
  <c r="AR6" i="12" s="1"/>
  <c r="AG27" i="12"/>
  <c r="AS12" i="12" s="1"/>
  <c r="AG24" i="12"/>
  <c r="AS9" i="12" s="1"/>
  <c r="AE22" i="12"/>
  <c r="AQ7" i="12" s="1"/>
  <c r="AF19" i="12"/>
  <c r="N11" i="13"/>
  <c r="C14" i="7"/>
  <c r="E10" i="16" l="1"/>
  <c r="N17" i="5"/>
  <c r="M17" i="5"/>
  <c r="E15" i="16"/>
  <c r="F15" i="16"/>
  <c r="E11" i="16"/>
  <c r="F11" i="16"/>
  <c r="F16" i="16"/>
  <c r="E16" i="16"/>
  <c r="F13" i="16"/>
  <c r="E13" i="16"/>
  <c r="F14" i="16"/>
  <c r="E14" i="16"/>
  <c r="F12" i="16"/>
  <c r="E12" i="16"/>
  <c r="F10" i="16"/>
  <c r="G17" i="16"/>
  <c r="H17" i="16" s="1"/>
  <c r="P17" i="5"/>
  <c r="G18" i="16"/>
  <c r="D19" i="16"/>
  <c r="N13" i="13"/>
  <c r="D6" i="17"/>
  <c r="D10" i="17" s="1"/>
  <c r="AQ28" i="11"/>
  <c r="G17" i="5"/>
  <c r="D7" i="7"/>
  <c r="G7" i="7" s="1"/>
  <c r="D9" i="7"/>
  <c r="G9" i="7" s="1"/>
  <c r="D12" i="7"/>
  <c r="G12" i="7" s="1"/>
  <c r="O12" i="13"/>
  <c r="I25" i="13" s="1"/>
  <c r="O11" i="13"/>
  <c r="D10" i="7"/>
  <c r="G10" i="7" s="1"/>
  <c r="D11" i="7"/>
  <c r="G11" i="7" s="1"/>
  <c r="AR28" i="11"/>
  <c r="AS28" i="11"/>
  <c r="AF28" i="12"/>
  <c r="AR4" i="12"/>
  <c r="AR5" i="12"/>
  <c r="G19" i="13"/>
  <c r="D19" i="13"/>
  <c r="D32" i="13" s="1"/>
  <c r="D8" i="7"/>
  <c r="G8" i="7" s="1"/>
  <c r="F19" i="13"/>
  <c r="J19" i="13"/>
  <c r="K19" i="13"/>
  <c r="M19" i="13"/>
  <c r="H19" i="13"/>
  <c r="E19" i="13"/>
  <c r="E32" i="13" s="1"/>
  <c r="I19" i="13"/>
  <c r="L19" i="13"/>
  <c r="AE13" i="11"/>
  <c r="AQ10" i="11"/>
  <c r="AQ13" i="11" s="1"/>
  <c r="AG28" i="12"/>
  <c r="AF13" i="11"/>
  <c r="AR7" i="11"/>
  <c r="AR13" i="11" s="1"/>
  <c r="AF13" i="12"/>
  <c r="C17" i="5"/>
  <c r="C15" i="7"/>
  <c r="AQ4" i="12"/>
  <c r="AE28" i="12"/>
  <c r="AS4" i="11"/>
  <c r="AS13" i="11" s="1"/>
  <c r="AG13" i="11"/>
  <c r="AQ8" i="12"/>
  <c r="AS10" i="12"/>
  <c r="AS13" i="12" s="1"/>
  <c r="G10" i="16" l="1"/>
  <c r="J10" i="16" s="1"/>
  <c r="G16" i="16"/>
  <c r="H16" i="16" s="1"/>
  <c r="G12" i="16"/>
  <c r="I12" i="16" s="1"/>
  <c r="G11" i="16"/>
  <c r="J11" i="16" s="1"/>
  <c r="J17" i="16"/>
  <c r="H11" i="7"/>
  <c r="H8" i="7"/>
  <c r="I17" i="16"/>
  <c r="H10" i="7"/>
  <c r="H9" i="7"/>
  <c r="F9" i="7"/>
  <c r="H7" i="7"/>
  <c r="H12" i="7"/>
  <c r="G15" i="16"/>
  <c r="J15" i="16" s="1"/>
  <c r="G14" i="16"/>
  <c r="H14" i="16" s="1"/>
  <c r="AR13" i="12"/>
  <c r="G13" i="16"/>
  <c r="H13" i="16" s="1"/>
  <c r="F11" i="7"/>
  <c r="F12" i="7"/>
  <c r="F10" i="7"/>
  <c r="F8" i="7"/>
  <c r="F7" i="7"/>
  <c r="O8" i="13"/>
  <c r="I21" i="13" s="1"/>
  <c r="AQ13" i="12"/>
  <c r="D13" i="7"/>
  <c r="G13" i="7" s="1"/>
  <c r="I32" i="13"/>
  <c r="R6" i="11" s="1"/>
  <c r="D14" i="7"/>
  <c r="G14" i="7" s="1"/>
  <c r="F25" i="13"/>
  <c r="G25" i="13"/>
  <c r="E25" i="13"/>
  <c r="E38" i="13" s="1"/>
  <c r="N12" i="11" s="1"/>
  <c r="D25" i="13"/>
  <c r="D38" i="13" s="1"/>
  <c r="O7" i="13"/>
  <c r="D20" i="13" s="1"/>
  <c r="H25" i="13"/>
  <c r="G38" i="13" s="1"/>
  <c r="P12" i="14" s="1"/>
  <c r="AB12" i="14" s="1"/>
  <c r="K25" i="13"/>
  <c r="M25" i="13"/>
  <c r="J25" i="13"/>
  <c r="O9" i="13"/>
  <c r="M22" i="13" s="1"/>
  <c r="L25" i="13"/>
  <c r="O5" i="13"/>
  <c r="J18" i="13" s="1"/>
  <c r="O10" i="13"/>
  <c r="G23" i="13" s="1"/>
  <c r="N19" i="13"/>
  <c r="F32" i="13"/>
  <c r="O21" i="11" s="1"/>
  <c r="AA21" i="11" s="1"/>
  <c r="H32" i="13"/>
  <c r="Q21" i="12" s="1"/>
  <c r="AC21" i="12" s="1"/>
  <c r="G32" i="13"/>
  <c r="N36" i="11"/>
  <c r="Z36" i="11" s="1"/>
  <c r="N21" i="11"/>
  <c r="Z21" i="11" s="1"/>
  <c r="N6" i="10"/>
  <c r="Z6" i="10" s="1"/>
  <c r="N51" i="11"/>
  <c r="Z51" i="11" s="1"/>
  <c r="N6" i="14"/>
  <c r="Z6" i="14" s="1"/>
  <c r="N21" i="12"/>
  <c r="Z21" i="12" s="1"/>
  <c r="N6" i="11"/>
  <c r="N6" i="12"/>
  <c r="Z6" i="12" s="1"/>
  <c r="D6" i="7"/>
  <c r="O4" i="13"/>
  <c r="C19" i="16"/>
  <c r="E19" i="16" s="1"/>
  <c r="D24" i="13"/>
  <c r="M24" i="13"/>
  <c r="I24" i="13"/>
  <c r="F24" i="13"/>
  <c r="K24" i="13"/>
  <c r="G24" i="13"/>
  <c r="L24" i="13"/>
  <c r="E24" i="13"/>
  <c r="E37" i="13" s="1"/>
  <c r="J24" i="13"/>
  <c r="H24" i="13"/>
  <c r="M21" i="12"/>
  <c r="M6" i="12"/>
  <c r="M6" i="11"/>
  <c r="M21" i="11"/>
  <c r="M6" i="14"/>
  <c r="M36" i="11"/>
  <c r="M51" i="11"/>
  <c r="M6" i="10"/>
  <c r="J16" i="16" l="1"/>
  <c r="I10" i="16"/>
  <c r="H10" i="16"/>
  <c r="I16" i="16"/>
  <c r="J12" i="16"/>
  <c r="F12" i="26"/>
  <c r="G12" i="26" s="1"/>
  <c r="I11" i="16"/>
  <c r="H11" i="16"/>
  <c r="I15" i="16"/>
  <c r="H15" i="16"/>
  <c r="H12" i="16"/>
  <c r="H14" i="7"/>
  <c r="G6" i="7"/>
  <c r="H6" i="7" s="1"/>
  <c r="F11" i="26" s="1"/>
  <c r="H11" i="26" s="1"/>
  <c r="H13" i="7"/>
  <c r="I14" i="16"/>
  <c r="J14" i="16"/>
  <c r="G19" i="16"/>
  <c r="J13" i="16"/>
  <c r="I13" i="16"/>
  <c r="F13" i="7"/>
  <c r="F14" i="7"/>
  <c r="F6" i="7"/>
  <c r="H21" i="13"/>
  <c r="G34" i="13" s="1"/>
  <c r="P8" i="12" s="1"/>
  <c r="AB8" i="12" s="1"/>
  <c r="K21" i="13"/>
  <c r="F21" i="13"/>
  <c r="L21" i="13"/>
  <c r="E21" i="13"/>
  <c r="E34" i="13" s="1"/>
  <c r="N53" i="11" s="1"/>
  <c r="Z53" i="11" s="1"/>
  <c r="G21" i="13"/>
  <c r="D21" i="13"/>
  <c r="D34" i="13" s="1"/>
  <c r="J21" i="13"/>
  <c r="M21" i="13"/>
  <c r="R6" i="12"/>
  <c r="AD6" i="12" s="1"/>
  <c r="R21" i="11"/>
  <c r="AD21" i="11" s="1"/>
  <c r="R6" i="14"/>
  <c r="AD6" i="14" s="1"/>
  <c r="R21" i="12"/>
  <c r="AD21" i="12" s="1"/>
  <c r="M32" i="13"/>
  <c r="R51" i="11"/>
  <c r="AD51" i="11" s="1"/>
  <c r="R36" i="11"/>
  <c r="AD36" i="11" s="1"/>
  <c r="R6" i="10"/>
  <c r="AD6" i="10" s="1"/>
  <c r="N25" i="13"/>
  <c r="F38" i="13"/>
  <c r="O27" i="11" s="1"/>
  <c r="AA27" i="11" s="1"/>
  <c r="N27" i="11"/>
  <c r="Z27" i="11" s="1"/>
  <c r="N12" i="14"/>
  <c r="Z12" i="14" s="1"/>
  <c r="N27" i="12"/>
  <c r="Z27" i="12" s="1"/>
  <c r="N12" i="10"/>
  <c r="Z12" i="10" s="1"/>
  <c r="N57" i="11"/>
  <c r="Z57" i="11" s="1"/>
  <c r="N42" i="11"/>
  <c r="Z42" i="11" s="1"/>
  <c r="N12" i="12"/>
  <c r="Z12" i="12" s="1"/>
  <c r="H37" i="13"/>
  <c r="Q26" i="11" s="1"/>
  <c r="AC26" i="11" s="1"/>
  <c r="P27" i="11"/>
  <c r="AB27" i="11" s="1"/>
  <c r="E22" i="13"/>
  <c r="E35" i="13" s="1"/>
  <c r="N9" i="10" s="1"/>
  <c r="Z9" i="10" s="1"/>
  <c r="G22" i="13"/>
  <c r="H22" i="13"/>
  <c r="P42" i="11"/>
  <c r="AB42" i="11" s="1"/>
  <c r="P12" i="11"/>
  <c r="AB12" i="11" s="1"/>
  <c r="P12" i="12"/>
  <c r="AB12" i="12" s="1"/>
  <c r="P57" i="11"/>
  <c r="AB57" i="11" s="1"/>
  <c r="D22" i="13"/>
  <c r="D35" i="13" s="1"/>
  <c r="I22" i="13"/>
  <c r="I38" i="13"/>
  <c r="R12" i="10" s="1"/>
  <c r="AD12" i="10" s="1"/>
  <c r="P12" i="10"/>
  <c r="AB12" i="10" s="1"/>
  <c r="J22" i="13"/>
  <c r="L22" i="13"/>
  <c r="I35" i="13" s="1"/>
  <c r="R24" i="11" s="1"/>
  <c r="AD24" i="11" s="1"/>
  <c r="F22" i="13"/>
  <c r="I20" i="13"/>
  <c r="L23" i="13"/>
  <c r="J23" i="13"/>
  <c r="K20" i="13"/>
  <c r="I23" i="13"/>
  <c r="D23" i="13"/>
  <c r="D36" i="13" s="1"/>
  <c r="F20" i="13"/>
  <c r="M20" i="13"/>
  <c r="H23" i="13"/>
  <c r="E20" i="13"/>
  <c r="E33" i="13" s="1"/>
  <c r="N7" i="10" s="1"/>
  <c r="Z7" i="10" s="1"/>
  <c r="L20" i="13"/>
  <c r="G20" i="13"/>
  <c r="F23" i="13"/>
  <c r="F36" i="13" s="1"/>
  <c r="O25" i="11" s="1"/>
  <c r="AA25" i="11" s="1"/>
  <c r="E23" i="13"/>
  <c r="E36" i="13" s="1"/>
  <c r="N10" i="11" s="1"/>
  <c r="M23" i="13"/>
  <c r="K23" i="13"/>
  <c r="J20" i="13"/>
  <c r="H20" i="13"/>
  <c r="H38" i="13"/>
  <c r="Q12" i="10" s="1"/>
  <c r="AC12" i="10" s="1"/>
  <c r="L18" i="13"/>
  <c r="F18" i="13"/>
  <c r="P27" i="12"/>
  <c r="AB27" i="12" s="1"/>
  <c r="K22" i="13"/>
  <c r="M18" i="13"/>
  <c r="K18" i="13"/>
  <c r="H31" i="13" s="1"/>
  <c r="Q35" i="11" s="1"/>
  <c r="AC35" i="11" s="1"/>
  <c r="E18" i="13"/>
  <c r="E31" i="13" s="1"/>
  <c r="N20" i="11" s="1"/>
  <c r="Z20" i="11" s="1"/>
  <c r="G18" i="13"/>
  <c r="H18" i="13"/>
  <c r="D18" i="13"/>
  <c r="I18" i="13"/>
  <c r="O51" i="11"/>
  <c r="AA51" i="11" s="1"/>
  <c r="Q6" i="12"/>
  <c r="AC6" i="12" s="1"/>
  <c r="AO6" i="12" s="1"/>
  <c r="Q51" i="11"/>
  <c r="AC51" i="11" s="1"/>
  <c r="Q36" i="11"/>
  <c r="AC36" i="11" s="1"/>
  <c r="O6" i="10"/>
  <c r="AA6" i="10" s="1"/>
  <c r="O6" i="14"/>
  <c r="AA6" i="14" s="1"/>
  <c r="O36" i="11"/>
  <c r="AA36" i="11" s="1"/>
  <c r="Q21" i="11"/>
  <c r="AC21" i="11" s="1"/>
  <c r="Q6" i="14"/>
  <c r="AC6" i="14" s="1"/>
  <c r="O6" i="11"/>
  <c r="AA6" i="11" s="1"/>
  <c r="O6" i="12"/>
  <c r="AA6" i="12" s="1"/>
  <c r="Q6" i="11"/>
  <c r="AC6" i="11" s="1"/>
  <c r="O21" i="12"/>
  <c r="AA21" i="12" s="1"/>
  <c r="Q6" i="10"/>
  <c r="AC6" i="10" s="1"/>
  <c r="G37" i="13"/>
  <c r="P56" i="11" s="1"/>
  <c r="AB56" i="11" s="1"/>
  <c r="AD6" i="11"/>
  <c r="AL6" i="12"/>
  <c r="P6" i="12"/>
  <c r="AB6" i="12" s="1"/>
  <c r="P36" i="11"/>
  <c r="AB36" i="11" s="1"/>
  <c r="P6" i="11"/>
  <c r="P6" i="14"/>
  <c r="AB6" i="14" s="1"/>
  <c r="P21" i="12"/>
  <c r="AB21" i="12" s="1"/>
  <c r="P51" i="11"/>
  <c r="AB51" i="11" s="1"/>
  <c r="P21" i="11"/>
  <c r="AB21" i="11" s="1"/>
  <c r="P6" i="10"/>
  <c r="AB6" i="10" s="1"/>
  <c r="AL21" i="11"/>
  <c r="Z6" i="11"/>
  <c r="AL6" i="11" s="1"/>
  <c r="D33" i="13"/>
  <c r="Y6" i="10"/>
  <c r="Y6" i="14"/>
  <c r="K17" i="13"/>
  <c r="G17" i="13"/>
  <c r="F17" i="13"/>
  <c r="J17" i="13"/>
  <c r="L17" i="13"/>
  <c r="H17" i="13"/>
  <c r="D17" i="13"/>
  <c r="E17" i="13"/>
  <c r="I17" i="13"/>
  <c r="M17" i="13"/>
  <c r="D37" i="13"/>
  <c r="N24" i="13"/>
  <c r="Y36" i="11"/>
  <c r="AK21" i="11"/>
  <c r="Y6" i="11"/>
  <c r="N11" i="12"/>
  <c r="Z11" i="12" s="1"/>
  <c r="N11" i="10"/>
  <c r="Z11" i="10" s="1"/>
  <c r="N26" i="11"/>
  <c r="Z26" i="11" s="1"/>
  <c r="N11" i="11"/>
  <c r="N41" i="11"/>
  <c r="Z41" i="11" s="1"/>
  <c r="N11" i="14"/>
  <c r="Z11" i="14" s="1"/>
  <c r="N26" i="12"/>
  <c r="Z26" i="12" s="1"/>
  <c r="N56" i="11"/>
  <c r="Z56" i="11" s="1"/>
  <c r="F37" i="13"/>
  <c r="J18" i="16"/>
  <c r="I18" i="16"/>
  <c r="H18" i="16"/>
  <c r="Y21" i="12"/>
  <c r="Y51" i="11"/>
  <c r="Y21" i="11"/>
  <c r="Y6" i="12"/>
  <c r="I37" i="13"/>
  <c r="Z12" i="11"/>
  <c r="M12" i="14"/>
  <c r="Y12" i="14" s="1"/>
  <c r="M27" i="11"/>
  <c r="M42" i="11"/>
  <c r="M12" i="11"/>
  <c r="M57" i="11"/>
  <c r="M12" i="10"/>
  <c r="M12" i="12"/>
  <c r="M27" i="12"/>
  <c r="F13" i="26" l="1"/>
  <c r="G13" i="26" s="1"/>
  <c r="H12" i="26"/>
  <c r="H13" i="26"/>
  <c r="G11" i="26"/>
  <c r="G15" i="7"/>
  <c r="F15" i="7"/>
  <c r="P8" i="14"/>
  <c r="AB8" i="14" s="1"/>
  <c r="P53" i="11"/>
  <c r="AB53" i="11" s="1"/>
  <c r="P23" i="11"/>
  <c r="AB23" i="11" s="1"/>
  <c r="P8" i="10"/>
  <c r="AB8" i="10" s="1"/>
  <c r="P8" i="11"/>
  <c r="AB8" i="11" s="1"/>
  <c r="P38" i="11"/>
  <c r="AB38" i="11" s="1"/>
  <c r="P23" i="12"/>
  <c r="AB23" i="12" s="1"/>
  <c r="AN8" i="12" s="1"/>
  <c r="H34" i="13"/>
  <c r="Q8" i="10" s="1"/>
  <c r="AC8" i="10" s="1"/>
  <c r="N8" i="11"/>
  <c r="Z8" i="11" s="1"/>
  <c r="N8" i="10"/>
  <c r="Z8" i="10" s="1"/>
  <c r="F34" i="13"/>
  <c r="O53" i="11" s="1"/>
  <c r="AA53" i="11" s="1"/>
  <c r="I34" i="13"/>
  <c r="R8" i="10" s="1"/>
  <c r="AD8" i="10" s="1"/>
  <c r="N23" i="11"/>
  <c r="Z23" i="11" s="1"/>
  <c r="N8" i="12"/>
  <c r="Z8" i="12" s="1"/>
  <c r="N8" i="14"/>
  <c r="Z8" i="14" s="1"/>
  <c r="N38" i="11"/>
  <c r="Z38" i="11" s="1"/>
  <c r="N23" i="12"/>
  <c r="Z23" i="12" s="1"/>
  <c r="N21" i="13"/>
  <c r="AP6" i="12"/>
  <c r="E15" i="7"/>
  <c r="AH51" i="11"/>
  <c r="V21" i="12"/>
  <c r="V6" i="11"/>
  <c r="N18" i="13"/>
  <c r="M38" i="13"/>
  <c r="N20" i="13"/>
  <c r="M26" i="13"/>
  <c r="I26" i="13"/>
  <c r="AH21" i="12"/>
  <c r="AH36" i="11"/>
  <c r="V36" i="11"/>
  <c r="AH6" i="14"/>
  <c r="AP21" i="11"/>
  <c r="V21" i="11"/>
  <c r="V6" i="10"/>
  <c r="AP6" i="11"/>
  <c r="V6" i="12"/>
  <c r="V6" i="14"/>
  <c r="AH21" i="11"/>
  <c r="AH6" i="10"/>
  <c r="V51" i="11"/>
  <c r="G26" i="13"/>
  <c r="K26" i="13"/>
  <c r="O12" i="10"/>
  <c r="AA12" i="10" s="1"/>
  <c r="N24" i="12"/>
  <c r="Z24" i="12" s="1"/>
  <c r="O42" i="11"/>
  <c r="AA42" i="11" s="1"/>
  <c r="O57" i="11"/>
  <c r="AA57" i="11" s="1"/>
  <c r="O12" i="12"/>
  <c r="AA12" i="12" s="1"/>
  <c r="O27" i="12"/>
  <c r="AA27" i="12" s="1"/>
  <c r="O12" i="11"/>
  <c r="AA12" i="11" s="1"/>
  <c r="O12" i="14"/>
  <c r="AA12" i="14" s="1"/>
  <c r="AL12" i="12"/>
  <c r="R9" i="14"/>
  <c r="AD9" i="14" s="1"/>
  <c r="N9" i="11"/>
  <c r="Z9" i="11" s="1"/>
  <c r="N39" i="11"/>
  <c r="Z39" i="11" s="1"/>
  <c r="R54" i="11"/>
  <c r="AD54" i="11" s="1"/>
  <c r="G35" i="13"/>
  <c r="P9" i="10" s="1"/>
  <c r="AB9" i="10" s="1"/>
  <c r="R9" i="12"/>
  <c r="AD9" i="12" s="1"/>
  <c r="R39" i="11"/>
  <c r="AD39" i="11" s="1"/>
  <c r="N22" i="13"/>
  <c r="AL27" i="11"/>
  <c r="AL12" i="11"/>
  <c r="M24" i="12"/>
  <c r="Y24" i="12" s="1"/>
  <c r="R27" i="12"/>
  <c r="AD27" i="12" s="1"/>
  <c r="M9" i="14"/>
  <c r="N9" i="12"/>
  <c r="Z9" i="12" s="1"/>
  <c r="G36" i="13"/>
  <c r="P10" i="12" s="1"/>
  <c r="AB10" i="12" s="1"/>
  <c r="Q41" i="11"/>
  <c r="AC41" i="11" s="1"/>
  <c r="I31" i="13"/>
  <c r="R20" i="11" s="1"/>
  <c r="AD20" i="11" s="1"/>
  <c r="F35" i="13"/>
  <c r="O9" i="10" s="1"/>
  <c r="AA9" i="10" s="1"/>
  <c r="N40" i="11"/>
  <c r="Z40" i="11" s="1"/>
  <c r="R12" i="11"/>
  <c r="AD12" i="11" s="1"/>
  <c r="Q26" i="12"/>
  <c r="AC26" i="12" s="1"/>
  <c r="N23" i="13"/>
  <c r="Q11" i="12"/>
  <c r="AC11" i="12" s="1"/>
  <c r="R9" i="11"/>
  <c r="N24" i="11"/>
  <c r="Z24" i="11" s="1"/>
  <c r="Q11" i="10"/>
  <c r="AC11" i="10" s="1"/>
  <c r="R24" i="12"/>
  <c r="AD24" i="12" s="1"/>
  <c r="Q11" i="14"/>
  <c r="AC11" i="14" s="1"/>
  <c r="R9" i="10"/>
  <c r="AD9" i="10" s="1"/>
  <c r="N54" i="11"/>
  <c r="Z54" i="11" s="1"/>
  <c r="Q11" i="11"/>
  <c r="AC11" i="11" s="1"/>
  <c r="Q56" i="11"/>
  <c r="AC56" i="11" s="1"/>
  <c r="N9" i="14"/>
  <c r="Z9" i="14" s="1"/>
  <c r="H33" i="13"/>
  <c r="Q7" i="11" s="1"/>
  <c r="AN27" i="11"/>
  <c r="G33" i="13"/>
  <c r="P52" i="11" s="1"/>
  <c r="AB52" i="11" s="1"/>
  <c r="N22" i="12"/>
  <c r="Z22" i="12" s="1"/>
  <c r="M24" i="11"/>
  <c r="M39" i="11"/>
  <c r="M9" i="11"/>
  <c r="Y9" i="11" s="1"/>
  <c r="N7" i="11"/>
  <c r="Z7" i="11" s="1"/>
  <c r="M54" i="11"/>
  <c r="Y54" i="11" s="1"/>
  <c r="M9" i="10"/>
  <c r="Y9" i="10" s="1"/>
  <c r="AN12" i="11"/>
  <c r="N10" i="10"/>
  <c r="Z10" i="10" s="1"/>
  <c r="M9" i="12"/>
  <c r="Y9" i="12" s="1"/>
  <c r="H35" i="13"/>
  <c r="Q24" i="12" s="1"/>
  <c r="AC24" i="12" s="1"/>
  <c r="I33" i="13"/>
  <c r="R22" i="12" s="1"/>
  <c r="AD22" i="12" s="1"/>
  <c r="H36" i="13"/>
  <c r="Q40" i="11" s="1"/>
  <c r="AC40" i="11" s="1"/>
  <c r="R27" i="11"/>
  <c r="AD27" i="11" s="1"/>
  <c r="R42" i="11"/>
  <c r="AD42" i="11" s="1"/>
  <c r="G31" i="13"/>
  <c r="P5" i="14" s="1"/>
  <c r="AB5" i="14" s="1"/>
  <c r="AN12" i="12"/>
  <c r="R12" i="14"/>
  <c r="AD12" i="14" s="1"/>
  <c r="R57" i="11"/>
  <c r="AD57" i="11" s="1"/>
  <c r="R12" i="12"/>
  <c r="AD12" i="12" s="1"/>
  <c r="Q12" i="12"/>
  <c r="AC12" i="12" s="1"/>
  <c r="N10" i="12"/>
  <c r="Z10" i="12" s="1"/>
  <c r="N55" i="11"/>
  <c r="Z55" i="11" s="1"/>
  <c r="N22" i="11"/>
  <c r="Z22" i="11" s="1"/>
  <c r="N7" i="14"/>
  <c r="Z7" i="14" s="1"/>
  <c r="N25" i="12"/>
  <c r="Z25" i="12" s="1"/>
  <c r="N10" i="14"/>
  <c r="Z10" i="14" s="1"/>
  <c r="N25" i="11"/>
  <c r="Z25" i="11" s="1"/>
  <c r="N7" i="12"/>
  <c r="Z7" i="12" s="1"/>
  <c r="N37" i="11"/>
  <c r="Z37" i="11" s="1"/>
  <c r="I36" i="13"/>
  <c r="R25" i="12" s="1"/>
  <c r="AD25" i="12" s="1"/>
  <c r="F33" i="13"/>
  <c r="O37" i="11" s="1"/>
  <c r="AA37" i="11" s="1"/>
  <c r="N52" i="11"/>
  <c r="Z52" i="11" s="1"/>
  <c r="Q27" i="12"/>
  <c r="AC27" i="12" s="1"/>
  <c r="Q12" i="11"/>
  <c r="AC12" i="11" s="1"/>
  <c r="Q57" i="11"/>
  <c r="AC57" i="11" s="1"/>
  <c r="Q42" i="11"/>
  <c r="AC42" i="11" s="1"/>
  <c r="Q12" i="14"/>
  <c r="AC12" i="14" s="1"/>
  <c r="Q27" i="11"/>
  <c r="AC27" i="11" s="1"/>
  <c r="F31" i="13"/>
  <c r="O50" i="11" s="1"/>
  <c r="AA50" i="11" s="1"/>
  <c r="D31" i="13"/>
  <c r="M20" i="11" s="1"/>
  <c r="N35" i="11"/>
  <c r="Z35" i="11" s="1"/>
  <c r="N20" i="12"/>
  <c r="Z20" i="12" s="1"/>
  <c r="N50" i="11"/>
  <c r="Z50" i="11" s="1"/>
  <c r="N5" i="11"/>
  <c r="Z5" i="11" s="1"/>
  <c r="N5" i="14"/>
  <c r="Z5" i="14" s="1"/>
  <c r="N5" i="12"/>
  <c r="Z5" i="12" s="1"/>
  <c r="N5" i="10"/>
  <c r="Z5" i="10" s="1"/>
  <c r="M8" i="11"/>
  <c r="M8" i="14"/>
  <c r="M23" i="12"/>
  <c r="M23" i="11"/>
  <c r="M38" i="11"/>
  <c r="M8" i="10"/>
  <c r="M53" i="11"/>
  <c r="M8" i="12"/>
  <c r="AM6" i="12"/>
  <c r="AM6" i="11"/>
  <c r="AO6" i="11"/>
  <c r="P11" i="11"/>
  <c r="AB11" i="11" s="1"/>
  <c r="Q50" i="11"/>
  <c r="AC50" i="11" s="1"/>
  <c r="AM21" i="11"/>
  <c r="Q5" i="11"/>
  <c r="AC5" i="11" s="1"/>
  <c r="P11" i="14"/>
  <c r="AB11" i="14" s="1"/>
  <c r="AO21" i="11"/>
  <c r="P11" i="10"/>
  <c r="AB11" i="10" s="1"/>
  <c r="Q5" i="14"/>
  <c r="AC5" i="14" s="1"/>
  <c r="P26" i="11"/>
  <c r="AB26" i="11" s="1"/>
  <c r="Q5" i="12"/>
  <c r="AC5" i="12" s="1"/>
  <c r="P26" i="12"/>
  <c r="AB26" i="12" s="1"/>
  <c r="P41" i="11"/>
  <c r="AB41" i="11" s="1"/>
  <c r="Q5" i="10"/>
  <c r="AC5" i="10" s="1"/>
  <c r="Q20" i="12"/>
  <c r="AC20" i="12" s="1"/>
  <c r="P11" i="12"/>
  <c r="AB11" i="12" s="1"/>
  <c r="Q20" i="11"/>
  <c r="AC20" i="11" s="1"/>
  <c r="AN6" i="12"/>
  <c r="O10" i="14"/>
  <c r="AA10" i="14" s="1"/>
  <c r="O10" i="11"/>
  <c r="AN21" i="11"/>
  <c r="AB6" i="11"/>
  <c r="AN6" i="11" s="1"/>
  <c r="O10" i="12"/>
  <c r="AA10" i="12" s="1"/>
  <c r="O55" i="11"/>
  <c r="AA55" i="11" s="1"/>
  <c r="AL11" i="12"/>
  <c r="O10" i="10"/>
  <c r="AA10" i="10" s="1"/>
  <c r="O25" i="12"/>
  <c r="AA25" i="12" s="1"/>
  <c r="O40" i="11"/>
  <c r="AA40" i="11" s="1"/>
  <c r="M37" i="11"/>
  <c r="M22" i="12"/>
  <c r="M52" i="11"/>
  <c r="M7" i="12"/>
  <c r="M7" i="10"/>
  <c r="M22" i="11"/>
  <c r="M7" i="14"/>
  <c r="M7" i="11"/>
  <c r="Y12" i="12"/>
  <c r="Y42" i="11"/>
  <c r="Y12" i="10"/>
  <c r="H19" i="16"/>
  <c r="Y27" i="12"/>
  <c r="Y57" i="11"/>
  <c r="I19" i="16"/>
  <c r="M26" i="11"/>
  <c r="M56" i="11"/>
  <c r="M26" i="12"/>
  <c r="M41" i="11"/>
  <c r="M11" i="12"/>
  <c r="M11" i="11"/>
  <c r="M11" i="14"/>
  <c r="M11" i="10"/>
  <c r="M37" i="13"/>
  <c r="E26" i="13"/>
  <c r="E30" i="13"/>
  <c r="H30" i="13"/>
  <c r="J26" i="13"/>
  <c r="O56" i="11"/>
  <c r="AA56" i="11" s="1"/>
  <c r="O11" i="12"/>
  <c r="AA11" i="12" s="1"/>
  <c r="O11" i="11"/>
  <c r="O11" i="10"/>
  <c r="AA11" i="10" s="1"/>
  <c r="O41" i="11"/>
  <c r="AA41" i="11" s="1"/>
  <c r="O26" i="11"/>
  <c r="AA26" i="11" s="1"/>
  <c r="O26" i="12"/>
  <c r="AA26" i="12" s="1"/>
  <c r="O11" i="14"/>
  <c r="AA11" i="14" s="1"/>
  <c r="AK6" i="11"/>
  <c r="G30" i="13"/>
  <c r="H26" i="13"/>
  <c r="Y27" i="11"/>
  <c r="R41" i="11"/>
  <c r="AD41" i="11" s="1"/>
  <c r="R11" i="11"/>
  <c r="R11" i="10"/>
  <c r="AD11" i="10" s="1"/>
  <c r="R11" i="12"/>
  <c r="AD11" i="12" s="1"/>
  <c r="R11" i="14"/>
  <c r="AD11" i="14" s="1"/>
  <c r="R26" i="11"/>
  <c r="AD26" i="11" s="1"/>
  <c r="R26" i="12"/>
  <c r="AD26" i="12" s="1"/>
  <c r="R56" i="11"/>
  <c r="AD56" i="11" s="1"/>
  <c r="M25" i="12"/>
  <c r="M10" i="11"/>
  <c r="M40" i="11"/>
  <c r="M55" i="11"/>
  <c r="M10" i="14"/>
  <c r="M25" i="11"/>
  <c r="M10" i="10"/>
  <c r="M10" i="12"/>
  <c r="Z11" i="11"/>
  <c r="AL11" i="11" s="1"/>
  <c r="AL26" i="11"/>
  <c r="Z10" i="11"/>
  <c r="I30" i="13"/>
  <c r="L26" i="13"/>
  <c r="AK27" i="11"/>
  <c r="Y12" i="11"/>
  <c r="AK6" i="12"/>
  <c r="AH6" i="12"/>
  <c r="J19" i="16"/>
  <c r="D26" i="13"/>
  <c r="D30" i="13"/>
  <c r="N17" i="13"/>
  <c r="F26" i="13"/>
  <c r="F30" i="13"/>
  <c r="F14" i="26" l="1"/>
  <c r="F16" i="26" s="1"/>
  <c r="F17" i="26" s="1"/>
  <c r="H14" i="26"/>
  <c r="G14" i="26"/>
  <c r="H15" i="7"/>
  <c r="Q23" i="12"/>
  <c r="AC23" i="12" s="1"/>
  <c r="R23" i="12"/>
  <c r="AD23" i="12" s="1"/>
  <c r="Q53" i="11"/>
  <c r="AC53" i="11" s="1"/>
  <c r="Q38" i="11"/>
  <c r="AC38" i="11" s="1"/>
  <c r="Q23" i="11"/>
  <c r="AC23" i="11" s="1"/>
  <c r="R8" i="12"/>
  <c r="AD8" i="12" s="1"/>
  <c r="Q8" i="12"/>
  <c r="AC8" i="12" s="1"/>
  <c r="AN8" i="11"/>
  <c r="R8" i="11"/>
  <c r="AD8" i="11" s="1"/>
  <c r="Q8" i="11"/>
  <c r="AC8" i="11" s="1"/>
  <c r="Q8" i="14"/>
  <c r="AC8" i="14" s="1"/>
  <c r="AN23" i="11"/>
  <c r="O8" i="11"/>
  <c r="AA8" i="11" s="1"/>
  <c r="O23" i="11"/>
  <c r="AA23" i="11" s="1"/>
  <c r="O23" i="12"/>
  <c r="AA23" i="12" s="1"/>
  <c r="O8" i="12"/>
  <c r="AA8" i="12" s="1"/>
  <c r="O38" i="11"/>
  <c r="AA38" i="11" s="1"/>
  <c r="M34" i="13"/>
  <c r="O8" i="14"/>
  <c r="AA8" i="14" s="1"/>
  <c r="O8" i="10"/>
  <c r="AA8" i="10" s="1"/>
  <c r="R38" i="11"/>
  <c r="AD38" i="11" s="1"/>
  <c r="R8" i="14"/>
  <c r="AD8" i="14" s="1"/>
  <c r="AL8" i="11"/>
  <c r="R53" i="11"/>
  <c r="AD53" i="11" s="1"/>
  <c r="R23" i="11"/>
  <c r="AD23" i="11" s="1"/>
  <c r="AL23" i="11"/>
  <c r="AL8" i="12"/>
  <c r="V12" i="10"/>
  <c r="AH42" i="11"/>
  <c r="AH12" i="14"/>
  <c r="V27" i="11"/>
  <c r="AH12" i="10"/>
  <c r="V12" i="12"/>
  <c r="AL9" i="12"/>
  <c r="AT21" i="11"/>
  <c r="AT6" i="11"/>
  <c r="AH6" i="11"/>
  <c r="AT6" i="12"/>
  <c r="AH27" i="11"/>
  <c r="V27" i="12"/>
  <c r="M33" i="13"/>
  <c r="V12" i="14"/>
  <c r="M36" i="13"/>
  <c r="V57" i="11"/>
  <c r="V42" i="11"/>
  <c r="V12" i="11"/>
  <c r="AH57" i="11"/>
  <c r="AH27" i="12"/>
  <c r="M35" i="13"/>
  <c r="AM12" i="12"/>
  <c r="AM27" i="11"/>
  <c r="AM12" i="11"/>
  <c r="Q52" i="11"/>
  <c r="AC52" i="11" s="1"/>
  <c r="P9" i="11"/>
  <c r="AB9" i="11" s="1"/>
  <c r="P24" i="12"/>
  <c r="AB24" i="12" s="1"/>
  <c r="P10" i="14"/>
  <c r="AB10" i="14" s="1"/>
  <c r="P9" i="12"/>
  <c r="AB9" i="12" s="1"/>
  <c r="P54" i="11"/>
  <c r="AB54" i="11" s="1"/>
  <c r="P10" i="11"/>
  <c r="AB10" i="11" s="1"/>
  <c r="P24" i="11"/>
  <c r="AB24" i="11" s="1"/>
  <c r="P9" i="14"/>
  <c r="AB9" i="14" s="1"/>
  <c r="AO11" i="11"/>
  <c r="AP9" i="12"/>
  <c r="P39" i="11"/>
  <c r="AB39" i="11" s="1"/>
  <c r="P10" i="10"/>
  <c r="AB10" i="10" s="1"/>
  <c r="R35" i="11"/>
  <c r="AD35" i="11" s="1"/>
  <c r="AP24" i="11"/>
  <c r="O24" i="11"/>
  <c r="AA24" i="11" s="1"/>
  <c r="R5" i="12"/>
  <c r="AD5" i="12" s="1"/>
  <c r="R5" i="10"/>
  <c r="AD5" i="10" s="1"/>
  <c r="R5" i="14"/>
  <c r="AD5" i="14" s="1"/>
  <c r="AO26" i="11"/>
  <c r="Q55" i="11"/>
  <c r="AC55" i="11" s="1"/>
  <c r="O20" i="12"/>
  <c r="AA20" i="12" s="1"/>
  <c r="O9" i="12"/>
  <c r="AA9" i="12" s="1"/>
  <c r="Y9" i="14"/>
  <c r="AP12" i="12"/>
  <c r="Q10" i="14"/>
  <c r="AC10" i="14" s="1"/>
  <c r="O9" i="11"/>
  <c r="AA9" i="11" s="1"/>
  <c r="P25" i="12"/>
  <c r="AB25" i="12" s="1"/>
  <c r="AN10" i="12" s="1"/>
  <c r="AO11" i="12"/>
  <c r="AL24" i="11"/>
  <c r="AL5" i="12"/>
  <c r="P40" i="11"/>
  <c r="AB40" i="11" s="1"/>
  <c r="AD9" i="11"/>
  <c r="AP9" i="11" s="1"/>
  <c r="P55" i="11"/>
  <c r="AB55" i="11" s="1"/>
  <c r="Y24" i="11"/>
  <c r="Q54" i="11"/>
  <c r="AC54" i="11" s="1"/>
  <c r="AL10" i="12"/>
  <c r="Q22" i="11"/>
  <c r="AC22" i="11" s="1"/>
  <c r="M5" i="10"/>
  <c r="Y5" i="10" s="1"/>
  <c r="R22" i="11"/>
  <c r="AD22" i="11" s="1"/>
  <c r="O39" i="11"/>
  <c r="AA39" i="11" s="1"/>
  <c r="AL7" i="12"/>
  <c r="Q7" i="10"/>
  <c r="AC7" i="10" s="1"/>
  <c r="R20" i="12"/>
  <c r="AD20" i="12" s="1"/>
  <c r="O24" i="12"/>
  <c r="AA24" i="12" s="1"/>
  <c r="P7" i="10"/>
  <c r="AB7" i="10" s="1"/>
  <c r="Q7" i="14"/>
  <c r="AC7" i="14" s="1"/>
  <c r="R7" i="10"/>
  <c r="AD7" i="10" s="1"/>
  <c r="R5" i="11"/>
  <c r="AD5" i="11" s="1"/>
  <c r="O54" i="11"/>
  <c r="AA54" i="11" s="1"/>
  <c r="P7" i="12"/>
  <c r="AB7" i="12" s="1"/>
  <c r="Q7" i="12"/>
  <c r="AC7" i="12" s="1"/>
  <c r="P25" i="11"/>
  <c r="AB25" i="11" s="1"/>
  <c r="R50" i="11"/>
  <c r="AD50" i="11" s="1"/>
  <c r="O9" i="14"/>
  <c r="AA9" i="14" s="1"/>
  <c r="Q39" i="11"/>
  <c r="AC39" i="11" s="1"/>
  <c r="AL9" i="11"/>
  <c r="P7" i="14"/>
  <c r="AB7" i="14" s="1"/>
  <c r="P50" i="11"/>
  <c r="AB50" i="11" s="1"/>
  <c r="P22" i="11"/>
  <c r="AB22" i="11" s="1"/>
  <c r="O52" i="11"/>
  <c r="AA52" i="11" s="1"/>
  <c r="R10" i="10"/>
  <c r="AD10" i="10" s="1"/>
  <c r="Q9" i="11"/>
  <c r="AC9" i="11" s="1"/>
  <c r="Q9" i="12"/>
  <c r="AC9" i="12" s="1"/>
  <c r="AO9" i="12" s="1"/>
  <c r="P22" i="12"/>
  <c r="AB22" i="12" s="1"/>
  <c r="Q37" i="11"/>
  <c r="AC37" i="11" s="1"/>
  <c r="Y39" i="11"/>
  <c r="Q9" i="14"/>
  <c r="AC9" i="14" s="1"/>
  <c r="AL7" i="11"/>
  <c r="P5" i="12"/>
  <c r="AB5" i="12" s="1"/>
  <c r="P37" i="11"/>
  <c r="AB37" i="11" s="1"/>
  <c r="Q22" i="12"/>
  <c r="AC22" i="12" s="1"/>
  <c r="Q24" i="11"/>
  <c r="AC24" i="11" s="1"/>
  <c r="AK24" i="11"/>
  <c r="P7" i="11"/>
  <c r="AB7" i="11" s="1"/>
  <c r="Q9" i="10"/>
  <c r="AC9" i="10" s="1"/>
  <c r="AH9" i="10" s="1"/>
  <c r="R55" i="11"/>
  <c r="AD55" i="11" s="1"/>
  <c r="Q10" i="10"/>
  <c r="AC10" i="10" s="1"/>
  <c r="Q25" i="12"/>
  <c r="AC25" i="12" s="1"/>
  <c r="Q10" i="12"/>
  <c r="AC10" i="12" s="1"/>
  <c r="Q10" i="11"/>
  <c r="AC10" i="11" s="1"/>
  <c r="AO12" i="12"/>
  <c r="Q25" i="11"/>
  <c r="AC25" i="11" s="1"/>
  <c r="O7" i="14"/>
  <c r="AA7" i="14" s="1"/>
  <c r="P35" i="11"/>
  <c r="AB35" i="11" s="1"/>
  <c r="P20" i="11"/>
  <c r="AB20" i="11" s="1"/>
  <c r="R7" i="12"/>
  <c r="AD7" i="12" s="1"/>
  <c r="AP7" i="12" s="1"/>
  <c r="AO12" i="11"/>
  <c r="AP12" i="11"/>
  <c r="O22" i="12"/>
  <c r="AA22" i="12" s="1"/>
  <c r="P5" i="10"/>
  <c r="AB5" i="10" s="1"/>
  <c r="P20" i="12"/>
  <c r="AB20" i="12" s="1"/>
  <c r="R37" i="11"/>
  <c r="AD37" i="11" s="1"/>
  <c r="R7" i="14"/>
  <c r="AD7" i="14" s="1"/>
  <c r="O7" i="11"/>
  <c r="AA7" i="11" s="1"/>
  <c r="P5" i="11"/>
  <c r="AB5" i="11" s="1"/>
  <c r="R52" i="11"/>
  <c r="AD52" i="11" s="1"/>
  <c r="R7" i="11"/>
  <c r="AD7" i="11" s="1"/>
  <c r="O35" i="11"/>
  <c r="AA35" i="11" s="1"/>
  <c r="R40" i="11"/>
  <c r="AD40" i="11" s="1"/>
  <c r="AP27" i="11"/>
  <c r="O5" i="10"/>
  <c r="AA5" i="10" s="1"/>
  <c r="O5" i="14"/>
  <c r="AA5" i="14" s="1"/>
  <c r="R10" i="12"/>
  <c r="AD10" i="12" s="1"/>
  <c r="AP10" i="12" s="1"/>
  <c r="O5" i="11"/>
  <c r="AA5" i="11" s="1"/>
  <c r="O5" i="12"/>
  <c r="AA5" i="12" s="1"/>
  <c r="R25" i="11"/>
  <c r="AD25" i="11" s="1"/>
  <c r="R10" i="11"/>
  <c r="AD10" i="11" s="1"/>
  <c r="AL10" i="11"/>
  <c r="O20" i="11"/>
  <c r="AA20" i="11" s="1"/>
  <c r="R10" i="14"/>
  <c r="AD10" i="14" s="1"/>
  <c r="AL22" i="11"/>
  <c r="O7" i="12"/>
  <c r="AA7" i="12" s="1"/>
  <c r="O22" i="11"/>
  <c r="AA22" i="11" s="1"/>
  <c r="AL25" i="11"/>
  <c r="O7" i="10"/>
  <c r="AA7" i="10" s="1"/>
  <c r="M31" i="13"/>
  <c r="M5" i="14"/>
  <c r="Y5" i="14" s="1"/>
  <c r="M5" i="12"/>
  <c r="Y5" i="12" s="1"/>
  <c r="M20" i="12"/>
  <c r="AO27" i="11"/>
  <c r="M5" i="11"/>
  <c r="Y5" i="11" s="1"/>
  <c r="M35" i="11"/>
  <c r="Y35" i="11" s="1"/>
  <c r="M50" i="11"/>
  <c r="Y50" i="11" s="1"/>
  <c r="AL5" i="11"/>
  <c r="AL20" i="11"/>
  <c r="Y23" i="12"/>
  <c r="Y38" i="11"/>
  <c r="Y8" i="14"/>
  <c r="Y8" i="12"/>
  <c r="Y23" i="11"/>
  <c r="AK23" i="11"/>
  <c r="Y8" i="11"/>
  <c r="Y8" i="10"/>
  <c r="Y53" i="11"/>
  <c r="AN26" i="11"/>
  <c r="AO20" i="11"/>
  <c r="AN11" i="12"/>
  <c r="AN11" i="11"/>
  <c r="AO5" i="12"/>
  <c r="AO5" i="11"/>
  <c r="Y20" i="11"/>
  <c r="AM25" i="11"/>
  <c r="AA10" i="11"/>
  <c r="AM10" i="11" s="1"/>
  <c r="AM10" i="12"/>
  <c r="AK9" i="12"/>
  <c r="AP11" i="12"/>
  <c r="Y7" i="14"/>
  <c r="Y22" i="12"/>
  <c r="Y7" i="10"/>
  <c r="Y37" i="11"/>
  <c r="Y52" i="11"/>
  <c r="Y22" i="11"/>
  <c r="AC7" i="11"/>
  <c r="Y7" i="11"/>
  <c r="AK22" i="11"/>
  <c r="Y7" i="12"/>
  <c r="Y10" i="14"/>
  <c r="V11" i="11"/>
  <c r="Y11" i="11"/>
  <c r="AK26" i="11"/>
  <c r="Y56" i="11"/>
  <c r="AH56" i="11" s="1"/>
  <c r="V56" i="11"/>
  <c r="I39" i="13"/>
  <c r="R4" i="12"/>
  <c r="R19" i="12"/>
  <c r="R4" i="11"/>
  <c r="R4" i="14"/>
  <c r="R49" i="11"/>
  <c r="R19" i="11"/>
  <c r="R4" i="10"/>
  <c r="R34" i="11"/>
  <c r="Y10" i="12"/>
  <c r="Y55" i="11"/>
  <c r="AM11" i="12"/>
  <c r="Q19" i="12"/>
  <c r="Q4" i="10"/>
  <c r="Q4" i="14"/>
  <c r="Q34" i="11"/>
  <c r="H39" i="13"/>
  <c r="Q49" i="11"/>
  <c r="Q4" i="11"/>
  <c r="Q19" i="11"/>
  <c r="Q4" i="12"/>
  <c r="V11" i="12"/>
  <c r="Y11" i="12"/>
  <c r="V26" i="11"/>
  <c r="Y26" i="11"/>
  <c r="AH26" i="11" s="1"/>
  <c r="O26" i="13"/>
  <c r="N26" i="13"/>
  <c r="Y10" i="10"/>
  <c r="Y40" i="11"/>
  <c r="N19" i="12"/>
  <c r="N49" i="11"/>
  <c r="E39" i="13"/>
  <c r="N4" i="14"/>
  <c r="N19" i="11"/>
  <c r="N4" i="10"/>
  <c r="N34" i="11"/>
  <c r="N4" i="12"/>
  <c r="N4" i="11"/>
  <c r="V11" i="10"/>
  <c r="Y11" i="10"/>
  <c r="AH11" i="10" s="1"/>
  <c r="Y41" i="11"/>
  <c r="AH41" i="11" s="1"/>
  <c r="V41" i="11"/>
  <c r="AH12" i="12"/>
  <c r="AK12" i="12"/>
  <c r="O19" i="12"/>
  <c r="O4" i="11"/>
  <c r="F39" i="13"/>
  <c r="O4" i="10"/>
  <c r="O4" i="12"/>
  <c r="O49" i="11"/>
  <c r="O4" i="14"/>
  <c r="O19" i="11"/>
  <c r="O34" i="11"/>
  <c r="Y25" i="12"/>
  <c r="P34" i="11"/>
  <c r="P49" i="11"/>
  <c r="P4" i="10"/>
  <c r="P4" i="14"/>
  <c r="G39" i="13"/>
  <c r="P4" i="11"/>
  <c r="P19" i="12"/>
  <c r="P19" i="11"/>
  <c r="P4" i="12"/>
  <c r="AA11" i="11"/>
  <c r="AM11" i="11" s="1"/>
  <c r="AM26" i="11"/>
  <c r="AH12" i="11"/>
  <c r="AK12" i="11"/>
  <c r="M19" i="12"/>
  <c r="M19" i="11"/>
  <c r="M4" i="12"/>
  <c r="M49" i="11"/>
  <c r="M30" i="13"/>
  <c r="M4" i="11"/>
  <c r="M4" i="14"/>
  <c r="D39" i="13"/>
  <c r="M4" i="10"/>
  <c r="M34" i="11"/>
  <c r="Y25" i="11"/>
  <c r="Y10" i="11"/>
  <c r="AK25" i="11"/>
  <c r="AP26" i="11"/>
  <c r="AD11" i="11"/>
  <c r="AP11" i="11" s="1"/>
  <c r="V11" i="14"/>
  <c r="Y11" i="14"/>
  <c r="AH11" i="14" s="1"/>
  <c r="Y26" i="12"/>
  <c r="AH26" i="12" s="1"/>
  <c r="V26" i="12"/>
  <c r="F18" i="26" l="1"/>
  <c r="H18" i="26" s="1"/>
  <c r="G16" i="26"/>
  <c r="H16" i="26"/>
  <c r="AP8" i="12"/>
  <c r="H17" i="26"/>
  <c r="G17" i="26"/>
  <c r="AO8" i="12"/>
  <c r="AO8" i="11"/>
  <c r="AH23" i="12"/>
  <c r="AO23" i="11"/>
  <c r="V38" i="11"/>
  <c r="V8" i="12"/>
  <c r="AM8" i="11"/>
  <c r="V8" i="11"/>
  <c r="V23" i="12"/>
  <c r="AM23" i="11"/>
  <c r="AM8" i="12"/>
  <c r="AH8" i="10"/>
  <c r="V8" i="10"/>
  <c r="AP8" i="11"/>
  <c r="AH8" i="14"/>
  <c r="V8" i="14"/>
  <c r="AH38" i="11"/>
  <c r="V53" i="11"/>
  <c r="AP23" i="11"/>
  <c r="V23" i="11"/>
  <c r="AH53" i="11"/>
  <c r="AH23" i="11"/>
  <c r="AH20" i="11"/>
  <c r="V7" i="14"/>
  <c r="AH24" i="12"/>
  <c r="V24" i="12"/>
  <c r="AT27" i="11"/>
  <c r="V40" i="11"/>
  <c r="AH40" i="11"/>
  <c r="V22" i="11"/>
  <c r="V25" i="11"/>
  <c r="AH52" i="11"/>
  <c r="AH9" i="12"/>
  <c r="V7" i="12"/>
  <c r="V52" i="11"/>
  <c r="AM5" i="12"/>
  <c r="AH24" i="11"/>
  <c r="AH9" i="11"/>
  <c r="AH54" i="11"/>
  <c r="M39" i="13"/>
  <c r="AH7" i="10"/>
  <c r="V20" i="11"/>
  <c r="AH50" i="11"/>
  <c r="AT12" i="12"/>
  <c r="V54" i="11"/>
  <c r="AH10" i="10"/>
  <c r="V37" i="11"/>
  <c r="V9" i="10"/>
  <c r="AH25" i="11"/>
  <c r="V10" i="10"/>
  <c r="AT26" i="11"/>
  <c r="AH37" i="11"/>
  <c r="V10" i="11"/>
  <c r="AH7" i="14"/>
  <c r="V24" i="11"/>
  <c r="AH55" i="11"/>
  <c r="V7" i="11"/>
  <c r="V9" i="11"/>
  <c r="AH9" i="14"/>
  <c r="V55" i="11"/>
  <c r="V7" i="10"/>
  <c r="V9" i="14"/>
  <c r="AT12" i="11"/>
  <c r="V25" i="12"/>
  <c r="V10" i="12"/>
  <c r="V10" i="14"/>
  <c r="V22" i="12"/>
  <c r="V9" i="12"/>
  <c r="AH25" i="12"/>
  <c r="AH10" i="14"/>
  <c r="AH22" i="11"/>
  <c r="AH22" i="12"/>
  <c r="AH39" i="11"/>
  <c r="V39" i="11"/>
  <c r="AH5" i="14"/>
  <c r="AH5" i="10"/>
  <c r="AH35" i="11"/>
  <c r="V20" i="12"/>
  <c r="AN9" i="12"/>
  <c r="AN9" i="11"/>
  <c r="V5" i="10"/>
  <c r="AN24" i="11"/>
  <c r="AM7" i="12"/>
  <c r="AP5" i="12"/>
  <c r="AO7" i="12"/>
  <c r="AM9" i="12"/>
  <c r="AP10" i="11"/>
  <c r="AO7" i="11"/>
  <c r="AM9" i="11"/>
  <c r="AO22" i="11"/>
  <c r="AK9" i="11"/>
  <c r="AO10" i="11"/>
  <c r="AM24" i="11"/>
  <c r="V5" i="12"/>
  <c r="AN5" i="12"/>
  <c r="AP5" i="11"/>
  <c r="AN10" i="11"/>
  <c r="AO9" i="11"/>
  <c r="AN7" i="11"/>
  <c r="AN25" i="11"/>
  <c r="AP20" i="11"/>
  <c r="AO10" i="12"/>
  <c r="AN7" i="12"/>
  <c r="AN22" i="11"/>
  <c r="V35" i="11"/>
  <c r="AO24" i="11"/>
  <c r="AO25" i="11"/>
  <c r="AP7" i="11"/>
  <c r="AN20" i="11"/>
  <c r="AM5" i="11"/>
  <c r="AN5" i="11"/>
  <c r="AP22" i="11"/>
  <c r="AM7" i="11"/>
  <c r="V5" i="11"/>
  <c r="AM20" i="11"/>
  <c r="AP25" i="11"/>
  <c r="V5" i="14"/>
  <c r="AM22" i="11"/>
  <c r="AK20" i="11"/>
  <c r="Y20" i="12"/>
  <c r="AH20" i="12" s="1"/>
  <c r="V50" i="11"/>
  <c r="AK8" i="12"/>
  <c r="AH8" i="12"/>
  <c r="AH8" i="11"/>
  <c r="AK8" i="11"/>
  <c r="AH5" i="12"/>
  <c r="AK5" i="11"/>
  <c r="AH5" i="11"/>
  <c r="AK7" i="11"/>
  <c r="AH7" i="11"/>
  <c r="AH7" i="12"/>
  <c r="AK7" i="12"/>
  <c r="AH10" i="11"/>
  <c r="AK10" i="11"/>
  <c r="M13" i="11"/>
  <c r="Y4" i="11"/>
  <c r="AK19" i="11"/>
  <c r="V4" i="11"/>
  <c r="AB49" i="11"/>
  <c r="AB58" i="11" s="1"/>
  <c r="P58" i="11"/>
  <c r="AA4" i="12"/>
  <c r="O13" i="12"/>
  <c r="AA19" i="12"/>
  <c r="AA28" i="12" s="1"/>
  <c r="O28" i="12"/>
  <c r="N13" i="12"/>
  <c r="Z4" i="12"/>
  <c r="AH11" i="12"/>
  <c r="AK11" i="12"/>
  <c r="AT11" i="12" s="1"/>
  <c r="Q13" i="14"/>
  <c r="AC4" i="14"/>
  <c r="AC13" i="14" s="1"/>
  <c r="AD4" i="14"/>
  <c r="AD13" i="14" s="1"/>
  <c r="R13" i="14"/>
  <c r="AH11" i="11"/>
  <c r="AK11" i="11"/>
  <c r="AT11" i="11" s="1"/>
  <c r="V4" i="10"/>
  <c r="Y4" i="10"/>
  <c r="M13" i="10"/>
  <c r="Y19" i="12"/>
  <c r="M28" i="12"/>
  <c r="V19" i="12"/>
  <c r="P13" i="12"/>
  <c r="AB4" i="12"/>
  <c r="AB34" i="11"/>
  <c r="AB43" i="11" s="1"/>
  <c r="P43" i="11"/>
  <c r="AA19" i="11"/>
  <c r="AA28" i="11" s="1"/>
  <c r="O28" i="11"/>
  <c r="AA4" i="10"/>
  <c r="AA13" i="10" s="1"/>
  <c r="O13" i="10"/>
  <c r="N43" i="11"/>
  <c r="Z34" i="11"/>
  <c r="Z43" i="11" s="1"/>
  <c r="AC49" i="11"/>
  <c r="AC58" i="11" s="1"/>
  <c r="Q58" i="11"/>
  <c r="Q13" i="10"/>
  <c r="AC4" i="10"/>
  <c r="AC13" i="10" s="1"/>
  <c r="AD4" i="10"/>
  <c r="AD13" i="10" s="1"/>
  <c r="R13" i="10"/>
  <c r="AD4" i="11"/>
  <c r="AP19" i="11"/>
  <c r="R13" i="11"/>
  <c r="V34" i="11"/>
  <c r="M43" i="11"/>
  <c r="Y34" i="11"/>
  <c r="O43" i="11"/>
  <c r="AA34" i="11"/>
  <c r="AA43" i="11" s="1"/>
  <c r="N13" i="14"/>
  <c r="Z4" i="14"/>
  <c r="Z13" i="14" s="1"/>
  <c r="Q13" i="11"/>
  <c r="AO19" i="11"/>
  <c r="AC4" i="11"/>
  <c r="AD34" i="11"/>
  <c r="AD43" i="11" s="1"/>
  <c r="R43" i="11"/>
  <c r="M58" i="11"/>
  <c r="Y49" i="11"/>
  <c r="V49" i="11"/>
  <c r="AB19" i="11"/>
  <c r="AB28" i="11" s="1"/>
  <c r="P28" i="11"/>
  <c r="AB4" i="14"/>
  <c r="AB13" i="14" s="1"/>
  <c r="P13" i="14"/>
  <c r="O13" i="14"/>
  <c r="AA4" i="14"/>
  <c r="AA13" i="14" s="1"/>
  <c r="Z4" i="10"/>
  <c r="Z13" i="10" s="1"/>
  <c r="N13" i="10"/>
  <c r="Z49" i="11"/>
  <c r="Z58" i="11" s="1"/>
  <c r="N58" i="11"/>
  <c r="Q13" i="12"/>
  <c r="AC4" i="12"/>
  <c r="Q28" i="12"/>
  <c r="AC19" i="12"/>
  <c r="AC28" i="12" s="1"/>
  <c r="AD19" i="11"/>
  <c r="AD28" i="11" s="1"/>
  <c r="R28" i="11"/>
  <c r="R28" i="12"/>
  <c r="AD19" i="12"/>
  <c r="AD28" i="12" s="1"/>
  <c r="M28" i="11"/>
  <c r="Y19" i="11"/>
  <c r="V19" i="11"/>
  <c r="P13" i="11"/>
  <c r="AB4" i="11"/>
  <c r="AN19" i="11"/>
  <c r="Y4" i="14"/>
  <c r="V4" i="14"/>
  <c r="M13" i="14"/>
  <c r="M13" i="12"/>
  <c r="V4" i="12"/>
  <c r="Y4" i="12"/>
  <c r="P28" i="12"/>
  <c r="AB19" i="12"/>
  <c r="AB28" i="12" s="1"/>
  <c r="AB4" i="10"/>
  <c r="AB13" i="10" s="1"/>
  <c r="P13" i="10"/>
  <c r="O58" i="11"/>
  <c r="AA49" i="11"/>
  <c r="AA58" i="11" s="1"/>
  <c r="O13" i="11"/>
  <c r="AM19" i="11"/>
  <c r="AA4" i="11"/>
  <c r="N13" i="11"/>
  <c r="AL19" i="11"/>
  <c r="AL28" i="11" s="1"/>
  <c r="Z4" i="11"/>
  <c r="Z19" i="11"/>
  <c r="Z28" i="11" s="1"/>
  <c r="N28" i="11"/>
  <c r="N28" i="12"/>
  <c r="Z19" i="12"/>
  <c r="Z28" i="12" s="1"/>
  <c r="AC19" i="11"/>
  <c r="AC28" i="11" s="1"/>
  <c r="Q28" i="11"/>
  <c r="AC34" i="11"/>
  <c r="AC43" i="11" s="1"/>
  <c r="Q43" i="11"/>
  <c r="AK10" i="12"/>
  <c r="AH10" i="12"/>
  <c r="R58" i="11"/>
  <c r="AD49" i="11"/>
  <c r="AD58" i="11" s="1"/>
  <c r="AD4" i="12"/>
  <c r="R13" i="12"/>
  <c r="G18" i="26" l="1"/>
  <c r="AT8" i="12"/>
  <c r="AT23" i="11"/>
  <c r="AT8" i="11"/>
  <c r="AT24" i="11"/>
  <c r="AT22" i="11"/>
  <c r="AN28" i="11"/>
  <c r="AP28" i="11"/>
  <c r="V28" i="11"/>
  <c r="V29" i="11" s="1"/>
  <c r="C11" i="15" s="1"/>
  <c r="D11" i="15" s="1"/>
  <c r="AT25" i="11"/>
  <c r="AT9" i="11"/>
  <c r="AT9" i="12"/>
  <c r="AT10" i="11"/>
  <c r="V13" i="14"/>
  <c r="V14" i="14" s="1"/>
  <c r="C8" i="15" s="1"/>
  <c r="D8" i="15" s="1"/>
  <c r="V13" i="12"/>
  <c r="C16" i="15" s="1"/>
  <c r="D16" i="15" s="1"/>
  <c r="AT7" i="12"/>
  <c r="AT10" i="12"/>
  <c r="AT7" i="11"/>
  <c r="AO28" i="11"/>
  <c r="V13" i="11"/>
  <c r="V14" i="11" s="1"/>
  <c r="C10" i="15" s="1"/>
  <c r="D10" i="15" s="1"/>
  <c r="V43" i="11"/>
  <c r="V44" i="11" s="1"/>
  <c r="C12" i="15" s="1"/>
  <c r="D12" i="15" s="1"/>
  <c r="V13" i="10"/>
  <c r="C7" i="15" s="1"/>
  <c r="D7" i="15" s="1"/>
  <c r="AT5" i="11"/>
  <c r="AT20" i="11"/>
  <c r="V58" i="11"/>
  <c r="V59" i="11" s="1"/>
  <c r="C13" i="15" s="1"/>
  <c r="D13" i="15" s="1"/>
  <c r="AM28" i="11"/>
  <c r="V28" i="12"/>
  <c r="C17" i="15" s="1"/>
  <c r="D17" i="15" s="1"/>
  <c r="AK5" i="12"/>
  <c r="AT5" i="12" s="1"/>
  <c r="Y13" i="12"/>
  <c r="AK4" i="12"/>
  <c r="AH4" i="12"/>
  <c r="AH13" i="12" s="1"/>
  <c r="E16" i="15" s="1"/>
  <c r="F16" i="15" s="1"/>
  <c r="Y13" i="10"/>
  <c r="AH4" i="10"/>
  <c r="AH13" i="10" s="1"/>
  <c r="E7" i="15" s="1"/>
  <c r="F7" i="15" s="1"/>
  <c r="AH4" i="11"/>
  <c r="AH13" i="11" s="1"/>
  <c r="E10" i="15" s="1"/>
  <c r="F10" i="15" s="1"/>
  <c r="AK4" i="11"/>
  <c r="Y13" i="11"/>
  <c r="AH4" i="14"/>
  <c r="AH13" i="14" s="1"/>
  <c r="E8" i="15" s="1"/>
  <c r="F8" i="15" s="1"/>
  <c r="Y13" i="14"/>
  <c r="AL4" i="11"/>
  <c r="AL13" i="11" s="1"/>
  <c r="Z13" i="11"/>
  <c r="AH19" i="11"/>
  <c r="AH28" i="11" s="1"/>
  <c r="E11" i="15" s="1"/>
  <c r="F11" i="15" s="1"/>
  <c r="Y28" i="11"/>
  <c r="Y43" i="11"/>
  <c r="AH34" i="11"/>
  <c r="AH43" i="11" s="1"/>
  <c r="E12" i="15" s="1"/>
  <c r="F12" i="15" s="1"/>
  <c r="AB13" i="12"/>
  <c r="AN4" i="12"/>
  <c r="AN13" i="12" s="1"/>
  <c r="AH19" i="12"/>
  <c r="AH28" i="12" s="1"/>
  <c r="E17" i="15" s="1"/>
  <c r="F17" i="15" s="1"/>
  <c r="Y28" i="12"/>
  <c r="Z13" i="12"/>
  <c r="AL4" i="12"/>
  <c r="AL13" i="12" s="1"/>
  <c r="AC13" i="12"/>
  <c r="AO4" i="12"/>
  <c r="AO13" i="12" s="1"/>
  <c r="AP4" i="12"/>
  <c r="AP13" i="12" s="1"/>
  <c r="AD13" i="12"/>
  <c r="AA13" i="11"/>
  <c r="AM4" i="11"/>
  <c r="AM13" i="11" s="1"/>
  <c r="AB13" i="11"/>
  <c r="AN4" i="11"/>
  <c r="AN13" i="11" s="1"/>
  <c r="AH49" i="11"/>
  <c r="AH58" i="11" s="1"/>
  <c r="E13" i="15" s="1"/>
  <c r="F13" i="15" s="1"/>
  <c r="Y58" i="11"/>
  <c r="AC13" i="11"/>
  <c r="AO4" i="11"/>
  <c r="AO13" i="11" s="1"/>
  <c r="AD13" i="11"/>
  <c r="AP4" i="11"/>
  <c r="AP13" i="11" s="1"/>
  <c r="AM4" i="12"/>
  <c r="AM13" i="12" s="1"/>
  <c r="AA13" i="12"/>
  <c r="AT19" i="11"/>
  <c r="AK28" i="11"/>
  <c r="AT28" i="11" l="1"/>
  <c r="D14" i="15"/>
  <c r="C14" i="15"/>
  <c r="AK13" i="11"/>
  <c r="AT4" i="11"/>
  <c r="AT13" i="11" s="1"/>
  <c r="E18" i="15"/>
  <c r="F18" i="15"/>
  <c r="F14" i="15"/>
  <c r="E14" i="15"/>
  <c r="AK13" i="12"/>
  <c r="AT4" i="12"/>
  <c r="AT13" i="12" s="1"/>
  <c r="E19" i="15" l="1"/>
  <c r="F19" i="15" s="1"/>
</calcChain>
</file>

<file path=xl/sharedStrings.xml><?xml version="1.0" encoding="utf-8"?>
<sst xmlns="http://schemas.openxmlformats.org/spreadsheetml/2006/main" count="1618" uniqueCount="875">
  <si>
    <t>Tree-Type</t>
  </si>
  <si>
    <t>BDL</t>
  </si>
  <si>
    <t>BDM</t>
  </si>
  <si>
    <t>BDS</t>
  </si>
  <si>
    <t>BEL</t>
  </si>
  <si>
    <t>BEM</t>
  </si>
  <si>
    <t>BES</t>
  </si>
  <si>
    <t>Cedrus atlantica</t>
  </si>
  <si>
    <t>Atlas cedar</t>
  </si>
  <si>
    <t>CEL</t>
  </si>
  <si>
    <t>Pinus pinea</t>
  </si>
  <si>
    <t>Itailian stone pine</t>
  </si>
  <si>
    <t>CEM</t>
  </si>
  <si>
    <t>Total Sites Planted</t>
  </si>
  <si>
    <t>ScientificName</t>
  </si>
  <si>
    <t>CommonName</t>
  </si>
  <si>
    <t>Acer buergerianum</t>
  </si>
  <si>
    <t>trident maple</t>
  </si>
  <si>
    <t>Acer negundo</t>
  </si>
  <si>
    <t>boxelder</t>
  </si>
  <si>
    <t>Acer palmatum</t>
  </si>
  <si>
    <t>Japanese maple</t>
  </si>
  <si>
    <t>Acer platanoides</t>
  </si>
  <si>
    <t>Norway maple</t>
  </si>
  <si>
    <t>Acer rubrum</t>
  </si>
  <si>
    <t>red maple</t>
  </si>
  <si>
    <t>Acer saccharinum</t>
  </si>
  <si>
    <t>silver maple</t>
  </si>
  <si>
    <t>Acer species</t>
  </si>
  <si>
    <t>maple</t>
  </si>
  <si>
    <t>Ailanthus altissima</t>
  </si>
  <si>
    <t>tree of heaven</t>
  </si>
  <si>
    <t>Albizia julibrissin</t>
  </si>
  <si>
    <t>mimosa</t>
  </si>
  <si>
    <t>Betula pendula</t>
  </si>
  <si>
    <t>European white birch</t>
  </si>
  <si>
    <t>BDL OTHER</t>
  </si>
  <si>
    <t>BDM OTHER</t>
  </si>
  <si>
    <t>BDS OTHER</t>
  </si>
  <si>
    <t>BEL OTHER</t>
  </si>
  <si>
    <t>BEM OTHER</t>
  </si>
  <si>
    <t>BES OTHER</t>
  </si>
  <si>
    <t>Calocedrus decurrens</t>
  </si>
  <si>
    <t>incense cedar</t>
  </si>
  <si>
    <t>Catalpa speciosa</t>
  </si>
  <si>
    <t>northern catalpa</t>
  </si>
  <si>
    <t>Cedrus deodara</t>
  </si>
  <si>
    <t>deodar cedar</t>
  </si>
  <si>
    <t>Celtis occidentalis</t>
  </si>
  <si>
    <t>northern hackberry</t>
  </si>
  <si>
    <t>Celtis reticulata</t>
  </si>
  <si>
    <t>Celtis sinensis</t>
  </si>
  <si>
    <t>Chinese hackberry</t>
  </si>
  <si>
    <t>CEL OTHER</t>
  </si>
  <si>
    <t>CEM OTHER</t>
  </si>
  <si>
    <t>CES OTHER</t>
  </si>
  <si>
    <t>Fagus sylvatica</t>
  </si>
  <si>
    <t>European beech</t>
  </si>
  <si>
    <t>Fraxinus velutina</t>
  </si>
  <si>
    <t>velvet ash</t>
  </si>
  <si>
    <t>Ginkgo biloba</t>
  </si>
  <si>
    <t>ginkgo</t>
  </si>
  <si>
    <t>Gleditsia triacanthos</t>
  </si>
  <si>
    <t>honeylocust</t>
  </si>
  <si>
    <t>Juglans regia</t>
  </si>
  <si>
    <t>English walnut</t>
  </si>
  <si>
    <t>Liquidambar styraciflua</t>
  </si>
  <si>
    <t>sweetgum</t>
  </si>
  <si>
    <t>Liriodendron tulipifera</t>
  </si>
  <si>
    <t>tulip tree</t>
  </si>
  <si>
    <t>Magnolia grandiflora</t>
  </si>
  <si>
    <t>southern magnolia</t>
  </si>
  <si>
    <t>Magnolia x soulangiana</t>
  </si>
  <si>
    <t>Chinese magnolia; saucer magnolia</t>
  </si>
  <si>
    <t>Morus alba</t>
  </si>
  <si>
    <t>white mulberry</t>
  </si>
  <si>
    <t>Photinia x fraseri</t>
  </si>
  <si>
    <t>Fraser photinia</t>
  </si>
  <si>
    <t>Picea pungens</t>
  </si>
  <si>
    <t>blue spruce</t>
  </si>
  <si>
    <t>CES</t>
  </si>
  <si>
    <t>Pinus thunbergiana</t>
  </si>
  <si>
    <t>Japanese black pine</t>
  </si>
  <si>
    <t>Pistacia chinensis</t>
  </si>
  <si>
    <t>Platanus racemosa</t>
  </si>
  <si>
    <t>London planetree</t>
  </si>
  <si>
    <t>Populus alba</t>
  </si>
  <si>
    <t>white poplar</t>
  </si>
  <si>
    <t>cherry plum</t>
  </si>
  <si>
    <t>Prunus serrulata</t>
  </si>
  <si>
    <t>Kwanzan cherry</t>
  </si>
  <si>
    <t>Pseudotsuga menziesii</t>
  </si>
  <si>
    <t>Douglas fir</t>
  </si>
  <si>
    <t>Pyrus kawakamii</t>
  </si>
  <si>
    <t>evergreen pear</t>
  </si>
  <si>
    <t>Quercus agrifolia</t>
  </si>
  <si>
    <t>coastal live oak; California live oak</t>
  </si>
  <si>
    <t>Quercus coccinea</t>
  </si>
  <si>
    <t>scarlet oak</t>
  </si>
  <si>
    <t>Quercus palustris</t>
  </si>
  <si>
    <t>pin oak</t>
  </si>
  <si>
    <t>Quercus rubra</t>
  </si>
  <si>
    <t>northern red oak</t>
  </si>
  <si>
    <t>Robinia pseudoacacia</t>
  </si>
  <si>
    <t>black locust</t>
  </si>
  <si>
    <t>Sequoia sempervirens</t>
  </si>
  <si>
    <t>coast redwood</t>
  </si>
  <si>
    <t>Sequoiadendron giganteum</t>
  </si>
  <si>
    <t>giant sequoia</t>
  </si>
  <si>
    <t>Tilia cordata</t>
  </si>
  <si>
    <t>littleleaf linden</t>
  </si>
  <si>
    <t>Ulmus americana</t>
  </si>
  <si>
    <t>American elm</t>
  </si>
  <si>
    <t>Ulmus pumila</t>
  </si>
  <si>
    <t>Siberian elm</t>
  </si>
  <si>
    <t>Sample Data</t>
  </si>
  <si>
    <t>Brdlf Decid Large (&gt;50 ft)</t>
  </si>
  <si>
    <t>Brdlf Decid Med (30-50 ft)</t>
  </si>
  <si>
    <t>Brdlf Decid Small (&lt;30 ft)</t>
  </si>
  <si>
    <t>Brdlf Evgrn Large (&gt;50 ft)</t>
  </si>
  <si>
    <t>Brdlf Evgrn Med (30-50 ft)</t>
  </si>
  <si>
    <t>Brdlf Evgrn Small (&lt;30 ft)</t>
  </si>
  <si>
    <t>Conif Evgrn Large (&gt;50 ft)</t>
  </si>
  <si>
    <t>Conif Evgrn Med (30-50 ft)</t>
  </si>
  <si>
    <t>Conif Evgrn Small (&lt;30 ft)</t>
  </si>
  <si>
    <t>0-3"</t>
  </si>
  <si>
    <t>3-6"</t>
  </si>
  <si>
    <t>6-9"</t>
  </si>
  <si>
    <t>9-12"</t>
  </si>
  <si>
    <t>12-15"</t>
  </si>
  <si>
    <t>15-18"</t>
  </si>
  <si>
    <t>18-21"</t>
  </si>
  <si>
    <t>21-24"</t>
  </si>
  <si>
    <t>24-27"</t>
  </si>
  <si>
    <t>27-30"</t>
  </si>
  <si>
    <t>Total # trees</t>
  </si>
  <si>
    <t>dbh (inches)</t>
  </si>
  <si>
    <t>Extrap. Factor</t>
  </si>
  <si>
    <t>Total</t>
  </si>
  <si>
    <t>Total $</t>
  </si>
  <si>
    <t>No. Sites Planted</t>
  </si>
  <si>
    <t>Total Number Live Trees</t>
  </si>
  <si>
    <t>mid-pt dbh (cm)</t>
  </si>
  <si>
    <t>Interception (m3/yr)</t>
  </si>
  <si>
    <t>convert m3 to gallon:</t>
  </si>
  <si>
    <t>price: $/gal:</t>
  </si>
  <si>
    <t>Air Quality (kg/yr)</t>
  </si>
  <si>
    <t>convert kg to lbs:</t>
  </si>
  <si>
    <t>price: $/lb:</t>
  </si>
  <si>
    <t>PM10 deposition</t>
  </si>
  <si>
    <t>Net VOCs</t>
  </si>
  <si>
    <t>NOx deposition</t>
  </si>
  <si>
    <t>Ozone (O3) deposition</t>
  </si>
  <si>
    <t>Electricity (kWh/yr)</t>
  </si>
  <si>
    <t>price: $/kWh:</t>
  </si>
  <si>
    <t>convert:</t>
  </si>
  <si>
    <t>Natural Gas (kBtu/yr)</t>
  </si>
  <si>
    <t>price: $/therm:</t>
  </si>
  <si>
    <t>price: $/kBtu:</t>
  </si>
  <si>
    <t>convert: 1 therm = 100.67 kBtu</t>
  </si>
  <si>
    <t>dbh mid-pts (inches)</t>
  </si>
  <si>
    <t>kg/yr all trees</t>
  </si>
  <si>
    <t>$/yr all trees</t>
  </si>
  <si>
    <t>Net Air Quality ($)</t>
  </si>
  <si>
    <t>Net Air Quality (kg)</t>
  </si>
  <si>
    <t>RESULTS FOR EXAMPLE (RUs)</t>
  </si>
  <si>
    <t>RESULTS FOR EXAMPLE ($s)</t>
  </si>
  <si>
    <t>COMPOSITE RESULTS FOR EXAMPLE ($ &amp; RUs)</t>
  </si>
  <si>
    <t>m3/yr all trees</t>
  </si>
  <si>
    <t>Interception</t>
  </si>
  <si>
    <t xml:space="preserve">Electricity </t>
  </si>
  <si>
    <t>kWh/yr all trees</t>
  </si>
  <si>
    <t>kBtu/yr all trees</t>
  </si>
  <si>
    <t>COMPOSITE RESULTS FOR EXAMPLE ($)</t>
  </si>
  <si>
    <t>Net Energy ($)</t>
  </si>
  <si>
    <t>CO2 Avoided (kg/yr)</t>
  </si>
  <si>
    <t>price: $/t:</t>
  </si>
  <si>
    <t>convert kg to t:</t>
  </si>
  <si>
    <t>CO2 Avoided</t>
  </si>
  <si>
    <t>O3</t>
  </si>
  <si>
    <t>PM10</t>
  </si>
  <si>
    <t>$/site</t>
  </si>
  <si>
    <t>NOx</t>
  </si>
  <si>
    <t>Air Quality Total</t>
  </si>
  <si>
    <t>Cooling - Elec.</t>
  </si>
  <si>
    <t>Heating - Nat. Gas</t>
  </si>
  <si>
    <t>Avg.</t>
  </si>
  <si>
    <t>Age</t>
  </si>
  <si>
    <t>check</t>
  </si>
  <si>
    <t>Calculated sample size</t>
  </si>
  <si>
    <t>Total number of project sites</t>
  </si>
  <si>
    <t>Value</t>
  </si>
  <si>
    <t>Description</t>
  </si>
  <si>
    <t>Confidence Level Value</t>
  </si>
  <si>
    <t>Confidence Level</t>
  </si>
  <si>
    <t>e = Margin of error</t>
  </si>
  <si>
    <t>Tree-Type Abbreviation</t>
  </si>
  <si>
    <t>Brdlf Evgrn Med  (30-50 ft)</t>
  </si>
  <si>
    <t>Table 1. Planting List</t>
  </si>
  <si>
    <t>4)</t>
  </si>
  <si>
    <t>5)</t>
  </si>
  <si>
    <t>3)</t>
  </si>
  <si>
    <t>Table 2. Summary of Planting Sites</t>
  </si>
  <si>
    <t>Binned according to co-benefit dbh classes. USED in CO-BENEFIT CALCULATIONS</t>
  </si>
  <si>
    <t>Table 3. Sample Size Calculator</t>
  </si>
  <si>
    <t>Directions</t>
  </si>
  <si>
    <t xml:space="preserve">3)  The total number of original sites is automatically filled in from the Planting List tab.    </t>
  </si>
  <si>
    <t xml:space="preserve"> Std. Dev.</t>
  </si>
  <si>
    <t>Res Unit/site</t>
  </si>
  <si>
    <t>Number of Sites Originially Planted</t>
  </si>
  <si>
    <t>Total Live (Original + Replaced Trees) Sampled</t>
  </si>
  <si>
    <t>Ecosystem Services</t>
  </si>
  <si>
    <t>Res Units Totals</t>
  </si>
  <si>
    <t>convert to t:</t>
  </si>
  <si>
    <r>
      <t>Use the Sample Size Calculator that we provide to determine the number of sites to sample. W</t>
    </r>
    <r>
      <rPr>
        <sz val="12"/>
        <color theme="1"/>
        <rFont val="Calibri"/>
        <family val="2"/>
        <scheme val="minor"/>
      </rPr>
      <t>e use the term “site” instead of “tree” because some planted trees may no longer be present in the sites where they were planted.</t>
    </r>
  </si>
  <si>
    <t xml:space="preserve">1)  In Table 1 record the number of sites planted for each tree species. </t>
  </si>
  <si>
    <t>Steps</t>
  </si>
  <si>
    <r>
      <t>4)  Mean stored CO</t>
    </r>
    <r>
      <rPr>
        <vertAlign val="subscript"/>
        <sz val="11"/>
        <color theme="1"/>
        <rFont val="Calibri"/>
        <family val="2"/>
        <scheme val="minor"/>
      </rPr>
      <t xml:space="preserve">2 </t>
    </r>
    <r>
      <rPr>
        <sz val="11"/>
        <color theme="1"/>
        <rFont val="Calibri"/>
        <family val="2"/>
        <scheme val="minor"/>
      </rPr>
      <t xml:space="preserve"> for all tree types 25 years after planting is automatically filled in from Table 4 below.</t>
    </r>
  </si>
  <si>
    <r>
      <t>5)  Standard deviation of the average CO</t>
    </r>
    <r>
      <rPr>
        <vertAlign val="subscript"/>
        <sz val="11"/>
        <color theme="1"/>
        <rFont val="Calibri"/>
        <family val="2"/>
        <scheme val="minor"/>
      </rPr>
      <t>2</t>
    </r>
    <r>
      <rPr>
        <sz val="11"/>
        <color theme="1"/>
        <rFont val="Calibri"/>
        <family val="2"/>
        <scheme val="minor"/>
      </rPr>
      <t xml:space="preserve"> stored for all tree types 25 years after planting is automatically filled in from the Table 4.</t>
    </r>
  </si>
  <si>
    <r>
      <t>Mean stored CO</t>
    </r>
    <r>
      <rPr>
        <b/>
        <vertAlign val="subscript"/>
        <sz val="11"/>
        <color theme="1"/>
        <rFont val="Calibri"/>
        <family val="2"/>
        <scheme val="minor"/>
      </rPr>
      <t>2</t>
    </r>
    <r>
      <rPr>
        <b/>
        <sz val="11"/>
        <color theme="1"/>
        <rFont val="Calibri"/>
        <family val="2"/>
        <scheme val="minor"/>
      </rPr>
      <t xml:space="preserve">  per tree (kg)</t>
    </r>
  </si>
  <si>
    <r>
      <t>Standard deviation of stored CO</t>
    </r>
    <r>
      <rPr>
        <b/>
        <vertAlign val="subscript"/>
        <sz val="11"/>
        <color theme="1"/>
        <rFont val="Calibri"/>
        <family val="2"/>
        <scheme val="minor"/>
      </rPr>
      <t>2</t>
    </r>
    <r>
      <rPr>
        <b/>
        <sz val="11"/>
        <color theme="1"/>
        <rFont val="Calibri"/>
        <family val="2"/>
        <scheme val="minor"/>
      </rPr>
      <t xml:space="preserve"> (kg)</t>
    </r>
  </si>
  <si>
    <r>
      <t>Sample CO</t>
    </r>
    <r>
      <rPr>
        <b/>
        <vertAlign val="subscript"/>
        <sz val="11"/>
        <color theme="1"/>
        <rFont val="Calibri"/>
        <family val="2"/>
      </rPr>
      <t>2</t>
    </r>
    <r>
      <rPr>
        <b/>
        <sz val="11"/>
        <color theme="1"/>
        <rFont val="Calibri"/>
        <family val="2"/>
      </rPr>
      <t xml:space="preserve"> Tot. (kg)</t>
    </r>
  </si>
  <si>
    <r>
      <t>Grand Total CO</t>
    </r>
    <r>
      <rPr>
        <b/>
        <vertAlign val="subscript"/>
        <sz val="11"/>
        <color theme="1"/>
        <rFont val="Calibri"/>
        <family val="2"/>
      </rPr>
      <t>2</t>
    </r>
    <r>
      <rPr>
        <b/>
        <sz val="11"/>
        <color theme="1"/>
        <rFont val="Calibri"/>
        <family val="2"/>
      </rPr>
      <t xml:space="preserve"> (t)</t>
    </r>
  </si>
  <si>
    <r>
      <t>25-yr CO</t>
    </r>
    <r>
      <rPr>
        <b/>
        <vertAlign val="subscript"/>
        <sz val="11"/>
        <color theme="1"/>
        <rFont val="Calibri"/>
        <family val="2"/>
      </rPr>
      <t>2</t>
    </r>
    <r>
      <rPr>
        <b/>
        <sz val="11"/>
        <color theme="1"/>
        <rFont val="Calibri"/>
        <family val="2"/>
      </rPr>
      <t xml:space="preserve"> stored (kg/tree)</t>
    </r>
  </si>
  <si>
    <r>
      <t>Tot. 25-yr CO</t>
    </r>
    <r>
      <rPr>
        <b/>
        <vertAlign val="subscript"/>
        <sz val="11"/>
        <color theme="1"/>
        <rFont val="Calibri"/>
        <family val="2"/>
      </rPr>
      <t>2</t>
    </r>
    <r>
      <rPr>
        <b/>
        <sz val="11"/>
        <color theme="1"/>
        <rFont val="Calibri"/>
        <family val="2"/>
      </rPr>
      <t xml:space="preserve"> stored (t)</t>
    </r>
  </si>
  <si>
    <r>
      <t>10% CO</t>
    </r>
    <r>
      <rPr>
        <b/>
        <vertAlign val="subscript"/>
        <sz val="11"/>
        <color theme="1"/>
        <rFont val="Calibri"/>
        <family val="2"/>
        <scheme val="minor"/>
      </rPr>
      <t>2</t>
    </r>
    <r>
      <rPr>
        <b/>
        <sz val="11"/>
        <color theme="1"/>
        <rFont val="Calibri"/>
        <family val="2"/>
        <scheme val="minor"/>
      </rPr>
      <t xml:space="preserve"> (t)</t>
    </r>
  </si>
  <si>
    <r>
      <t>40% CO</t>
    </r>
    <r>
      <rPr>
        <b/>
        <vertAlign val="subscript"/>
        <sz val="11"/>
        <color theme="1"/>
        <rFont val="Calibri"/>
        <family val="2"/>
        <scheme val="minor"/>
      </rPr>
      <t>2</t>
    </r>
    <r>
      <rPr>
        <b/>
        <sz val="11"/>
        <color theme="1"/>
        <rFont val="Calibri"/>
        <family val="2"/>
        <scheme val="minor"/>
      </rPr>
      <t xml:space="preserve"> (t)</t>
    </r>
  </si>
  <si>
    <r>
      <t>30% CO</t>
    </r>
    <r>
      <rPr>
        <b/>
        <vertAlign val="subscript"/>
        <sz val="11"/>
        <color theme="1"/>
        <rFont val="Calibri"/>
        <family val="2"/>
        <scheme val="minor"/>
      </rPr>
      <t>2</t>
    </r>
    <r>
      <rPr>
        <b/>
        <sz val="11"/>
        <color theme="1"/>
        <rFont val="Calibri"/>
        <family val="2"/>
        <scheme val="minor"/>
      </rPr>
      <t xml:space="preserve"> (t)</t>
    </r>
  </si>
  <si>
    <t>2)  If species are not listed, add them to the bottom of Table 1.</t>
  </si>
  <si>
    <t>Rain Interception (m3/yr)</t>
  </si>
  <si>
    <t>CO2 Avoided (t, $20/t/yr)</t>
  </si>
  <si>
    <t>Air Quality (t/yr)</t>
  </si>
  <si>
    <t>Energy (kWh/yr &amp; kBtu/yr)</t>
  </si>
  <si>
    <t>Energy Total ($/yr)</t>
  </si>
  <si>
    <t>Grand Total ($/yr)</t>
  </si>
  <si>
    <t>Total Number Live Trees Inferred from Sample</t>
  </si>
  <si>
    <t>Extrapolation Factor</t>
  </si>
  <si>
    <t>Sampled - No. Live Original Planting</t>
  </si>
  <si>
    <t>Sampled - No. Live 1st Replacements</t>
  </si>
  <si>
    <t>Sampled - No. Live 2nd Replacements</t>
  </si>
  <si>
    <t>Sampled Dead - Original Planting Not Replaced</t>
  </si>
  <si>
    <t>Sampled - Dead - 1st Replacements, Not Replaced</t>
  </si>
  <si>
    <t>Sampled - Dead - 2nd Replacements, Not Replaced</t>
  </si>
  <si>
    <t>Total Sites Sampled</t>
  </si>
  <si>
    <t>Original Planting Survival (%)</t>
  </si>
  <si>
    <t>Total Sites Sampled - Live Trees</t>
  </si>
  <si>
    <t>Total Sites Sampled - Vacant / Dead Trees</t>
  </si>
  <si>
    <t>Current Survival w/ Replacements (%)</t>
  </si>
  <si>
    <t>x coord</t>
  </si>
  <si>
    <t>y coord</t>
  </si>
  <si>
    <t>Date of data collection.</t>
  </si>
  <si>
    <t>Names of the crew that collected that data.</t>
  </si>
  <si>
    <t>species</t>
  </si>
  <si>
    <t>live (orig/replace #1/replace #2)</t>
  </si>
  <si>
    <t xml:space="preserve">Create a data sheet with the same fields seen in the example below. </t>
  </si>
  <si>
    <t>image#1</t>
  </si>
  <si>
    <t>image#2</t>
  </si>
  <si>
    <t>standing dead or vacant site</t>
  </si>
  <si>
    <t>6)  Expected proportion of tree survival – for sampling purposes we conservatively estimate that 75% of the planted trees are expected to survive. This value is used as the default in the Sample Size Calculator.</t>
  </si>
  <si>
    <t xml:space="preserve">6)        </t>
  </si>
  <si>
    <t>1)</t>
  </si>
  <si>
    <t>2)</t>
  </si>
  <si>
    <t>1)  Margin of error, the default value of 15% is used.</t>
  </si>
  <si>
    <t>2)  Confidence level, the default value of 95% is used.</t>
  </si>
  <si>
    <t>If the tree is alive, record if it is the original one planted (original) or a replacement (replace#1, replace#2).</t>
  </si>
  <si>
    <t>Record if the tree is dead (standing) or missing (vacant site).</t>
  </si>
  <si>
    <t>Tree Id#, the unique number that conincides with each tree that was planted at the site. When each tree has just been planted, and there are not any dead or missing trees, the tree id#s will all be the same as the site#s. As trees get replaced, the list of tree id#s will increase. In the example below, site# 1 has a replacement tree planted in it, therefore what was originally tree #1 is now tree #4. If tree #4 is the next one at the project that gets replaced, that new tree will then be tree# 5.</t>
  </si>
  <si>
    <t>image#1, the unique number for the first image of this site.</t>
  </si>
  <si>
    <t>image#2, the unique number for the second image of this site taken at 90 degrees to the first.</t>
  </si>
  <si>
    <t>Date removed, the date when the tree was removed.</t>
  </si>
  <si>
    <t>Date replaced, the date when the replacement tree was planted.</t>
  </si>
  <si>
    <t>Notes, information concerning tree status, health, etc.</t>
  </si>
  <si>
    <t>No. Live Trees</t>
  </si>
  <si>
    <t>Mortality Deduction (%)</t>
  </si>
  <si>
    <t>Table 5. Sample Data on Tree Numbers</t>
  </si>
  <si>
    <t xml:space="preserve">1)  In Table 5 Cols. D-F enter the number of live trees sampled (originally planted, 1st and 2nd replacements) by tree type. </t>
  </si>
  <si>
    <t xml:space="preserve">2)  In Table 5 Cols. H-I enter the number of vacant sites sampled (original tree not replaced, 1st replacement removed and not replaced, 2nd replacement removed and not replaced) by tree type. </t>
  </si>
  <si>
    <r>
      <t>In Table 7 the tool infers the amount of CO</t>
    </r>
    <r>
      <rPr>
        <vertAlign val="subscript"/>
        <sz val="12"/>
        <color rgb="FF000000"/>
        <rFont val="Calibri"/>
        <family val="2"/>
        <scheme val="minor"/>
      </rPr>
      <t xml:space="preserve">2 </t>
    </r>
    <r>
      <rPr>
        <sz val="12"/>
        <color rgb="FF000000"/>
        <rFont val="Calibri"/>
        <family val="2"/>
        <scheme val="minor"/>
      </rPr>
      <t>stored after 25 years from the sample to the population of live trees.</t>
    </r>
  </si>
  <si>
    <t xml:space="preserve">This shows the distribution of the POPULATION of live trees by dbh class, calculated using the Extraploation Factors. </t>
  </si>
  <si>
    <t xml:space="preserve">This shows the distribution of the live SAMPLE trees by dbh class after 25 yrs and assumes large, medium and small TREE TYPES average 20", 16" and 10" dbh. </t>
  </si>
  <si>
    <r>
      <t>Table 7. Grand Total CO</t>
    </r>
    <r>
      <rPr>
        <b/>
        <vertAlign val="subscript"/>
        <sz val="11"/>
        <color theme="1"/>
        <rFont val="Calibri"/>
        <family val="2"/>
        <scheme val="minor"/>
      </rPr>
      <t>2</t>
    </r>
    <r>
      <rPr>
        <b/>
        <sz val="11"/>
        <color theme="1"/>
        <rFont val="Calibri"/>
        <family val="2"/>
        <scheme val="minor"/>
      </rPr>
      <t xml:space="preserve"> Stored after 25 years (all live trees, includes tree losses)</t>
    </r>
  </si>
  <si>
    <t xml:space="preserve">Table 10. Co-Benefits per year after 25 years (all live trees, includes tree losses) </t>
  </si>
  <si>
    <t>Using the information you provide and background data, the tool provides estimates of co-benefits after 25 years in Resource Units per year and $ per year.</t>
  </si>
  <si>
    <t>Margin of Error (15% required)</t>
  </si>
  <si>
    <t>Confidence level (95% required)</t>
  </si>
  <si>
    <t>Expected proportion of tree survival (75% required)</t>
  </si>
  <si>
    <t xml:space="preserve">Species name (botanical name) </t>
  </si>
  <si>
    <t>Site Id#, a unique number assigned to each spot a tree is planted at.</t>
  </si>
  <si>
    <t>Dirtections</t>
  </si>
  <si>
    <t>Use this to create a random list of site IDs to sample.</t>
  </si>
  <si>
    <t>Random List of Sites</t>
  </si>
  <si>
    <t>3)  Copy and paste that formula into cell B6. You will get a #NUM! error in that cell. Double click that cell and then press CTRL+SHIFT+ENTER to enter this as an array formula.</t>
  </si>
  <si>
    <t>4)  Copy cell B6 down for as many rows as you are required to sample, the resulting values should all be unique.</t>
  </si>
  <si>
    <t xml:space="preserve">6)  Note that DIFFERENT random samples must be drawn each time crediting is sought to avoid any sampling bias. </t>
  </si>
  <si>
    <t>5)  Starting in cell B5 you have a list of random site numbers where you will collect data.</t>
  </si>
  <si>
    <t>tree id #</t>
  </si>
  <si>
    <t>site id#</t>
  </si>
  <si>
    <t>date removed</t>
  </si>
  <si>
    <t>date replaced</t>
  </si>
  <si>
    <t>notes</t>
  </si>
  <si>
    <t>2)  Replace the XXXX in the following formula with the total number of sites,     =LARGE(ROW($1:$XXXX)*NOT(COUNTIF($B$5:B5,ROW($1:$XXXX))),RANDBETWEEN(1,(XXXX+2-1)-ROW(B5)))</t>
  </si>
  <si>
    <t xml:space="preserve"> Forward Crediting Method  </t>
  </si>
  <si>
    <t>3)  The Sample Size Calculator will automatically determine the number of sites to sample (Table 3).</t>
  </si>
  <si>
    <t>date planted</t>
  </si>
  <si>
    <t>At the time of data collection soon after planting, record the following information:</t>
  </si>
  <si>
    <t>At the time of data collection soon after planting record the following information on each tree:</t>
  </si>
  <si>
    <t>Date planted</t>
  </si>
  <si>
    <t>latitude and longitude or x and y coordinates of where each tree is located. These data are used to accurately locate the site for remeasurement.</t>
  </si>
  <si>
    <t>7)  Forward Credits will be automatically calculated in Table 6.</t>
  </si>
  <si>
    <t>To request Forward Credits, draw a random sample and record these additional data on each tree site sampled.</t>
  </si>
  <si>
    <t xml:space="preserve">During subsequent field sampling sessions you may find it helpful to take a copy of your original data sheets along for reference when attempting to locate each tree. </t>
  </si>
  <si>
    <r>
      <t>In Table 8, enter the low and high price of CO</t>
    </r>
    <r>
      <rPr>
        <vertAlign val="subscript"/>
        <sz val="11"/>
        <color theme="1"/>
        <rFont val="Calibri"/>
        <family val="2"/>
        <scheme val="minor"/>
      </rPr>
      <t>2</t>
    </r>
    <r>
      <rPr>
        <sz val="11"/>
        <color theme="1"/>
        <rFont val="Calibri"/>
        <family val="2"/>
        <scheme val="minor"/>
      </rPr>
      <t xml:space="preserve"> in $ per tonne (t).</t>
    </r>
  </si>
  <si>
    <r>
      <t>Table 8. CO</t>
    </r>
    <r>
      <rPr>
        <b/>
        <vertAlign val="subscript"/>
        <sz val="11"/>
        <color theme="1"/>
        <rFont val="Calibri"/>
        <family val="2"/>
        <scheme val="minor"/>
      </rPr>
      <t xml:space="preserve">2 </t>
    </r>
    <r>
      <rPr>
        <b/>
        <sz val="11"/>
        <color theme="1"/>
        <rFont val="Calibri"/>
        <family val="2"/>
        <scheme val="minor"/>
      </rPr>
      <t>value</t>
    </r>
  </si>
  <si>
    <r>
      <t>Table 9. Summary of CO</t>
    </r>
    <r>
      <rPr>
        <b/>
        <vertAlign val="subscript"/>
        <sz val="11"/>
        <color theme="1"/>
        <rFont val="Calibri"/>
        <family val="2"/>
        <scheme val="minor"/>
      </rPr>
      <t>2</t>
    </r>
    <r>
      <rPr>
        <b/>
        <sz val="11"/>
        <color theme="1"/>
        <rFont val="Calibri"/>
        <family val="2"/>
        <scheme val="minor"/>
      </rPr>
      <t xml:space="preserve"> stored after 25 years (all live trees, includes tree losses)</t>
    </r>
  </si>
  <si>
    <r>
      <t>CO</t>
    </r>
    <r>
      <rPr>
        <b/>
        <vertAlign val="subscript"/>
        <sz val="11"/>
        <color theme="1"/>
        <rFont val="Calibri"/>
        <family val="2"/>
        <scheme val="minor"/>
      </rPr>
      <t>2</t>
    </r>
    <r>
      <rPr>
        <b/>
        <sz val="11"/>
        <color theme="1"/>
        <rFont val="Calibri"/>
        <family val="2"/>
        <scheme val="minor"/>
      </rPr>
      <t xml:space="preserve"> $ per tonne</t>
    </r>
  </si>
  <si>
    <r>
      <t xml:space="preserve"> Total CO</t>
    </r>
    <r>
      <rPr>
        <b/>
        <vertAlign val="subscript"/>
        <sz val="11"/>
        <color theme="1"/>
        <rFont val="Calibri"/>
        <family val="2"/>
      </rPr>
      <t>2</t>
    </r>
    <r>
      <rPr>
        <b/>
        <sz val="11"/>
        <color theme="1"/>
        <rFont val="Calibri"/>
        <family val="2"/>
      </rPr>
      <t xml:space="preserve"> (t) at 25 years</t>
    </r>
  </si>
  <si>
    <t>Low $ value</t>
  </si>
  <si>
    <t>High $ value</t>
  </si>
  <si>
    <t>Low</t>
  </si>
  <si>
    <t>Brdlf Decid</t>
  </si>
  <si>
    <t>High</t>
  </si>
  <si>
    <t>Brdlf Evgrn</t>
  </si>
  <si>
    <t>Conif Evgrn</t>
  </si>
  <si>
    <r>
      <t>CO</t>
    </r>
    <r>
      <rPr>
        <b/>
        <vertAlign val="subscript"/>
        <sz val="11"/>
        <color theme="1"/>
        <rFont val="Calibri"/>
        <family val="2"/>
      </rPr>
      <t>2</t>
    </r>
    <r>
      <rPr>
        <b/>
        <sz val="11"/>
        <color theme="1"/>
        <rFont val="Calibri"/>
        <family val="2"/>
      </rPr>
      <t xml:space="preserve"> (t)</t>
    </r>
  </si>
  <si>
    <r>
      <t>Grand Total  CO</t>
    </r>
    <r>
      <rPr>
        <b/>
        <vertAlign val="subscript"/>
        <sz val="11"/>
        <color theme="1"/>
        <rFont val="Calibri"/>
        <family val="2"/>
      </rPr>
      <t>2</t>
    </r>
    <r>
      <rPr>
        <b/>
        <sz val="11"/>
        <color theme="1"/>
        <rFont val="Calibri"/>
        <family val="2"/>
      </rPr>
      <t xml:space="preserve"> (t) at 25 years:</t>
    </r>
  </si>
  <si>
    <t>High Est. with Error:</t>
  </si>
  <si>
    <t>Low Est. with Error:</t>
  </si>
  <si>
    <t xml:space="preserve">± 15% error = ± 10% formulaic ± 3% sampling </t>
  </si>
  <si>
    <t>± 2% measurement</t>
  </si>
  <si>
    <r>
      <t>This table incorporates error estimates of ±15% to the high and low estimates of the total CO2 (t) stored by the live tree population after 25 years. For planning purposes only, it calculates dollar values</t>
    </r>
    <r>
      <rPr>
        <sz val="12"/>
        <color theme="1"/>
        <rFont val="Calibri"/>
        <family val="2"/>
        <scheme val="minor"/>
      </rPr>
      <t>.</t>
    </r>
  </si>
  <si>
    <t>Example Data Collection Table</t>
  </si>
  <si>
    <t>1)  Replace the XXXX in the following formula with the total number of sites, =RANDBETWEEN(1,XXXX). Copy and paste that formula into cell B5.</t>
  </si>
  <si>
    <t>1) Plant project trees and collect the following data on each planted tree using the data collection table included in this workbook: species, site id#, tree id# and location (latitude and longitude). We use the term “site” instead of “tree” because some planted trees may no longer be present in the sites where they were planted.</t>
  </si>
  <si>
    <t xml:space="preserve">2)  Compile data on the numbers of trees planted by species from the Data Collection table and use this information to fill in the Planting List (Table 1).  </t>
  </si>
  <si>
    <t xml:space="preserve">5)  Collect data at each sample site using the Data Collection table included in this workbook. For further instructions see the Data Collection sheet. </t>
  </si>
  <si>
    <t xml:space="preserve">6)  Enter data on the number of live trees and vacant sites from the Data Collection table into Table 5 on the Sample Data sheet. </t>
  </si>
  <si>
    <r>
      <rPr>
        <sz val="11"/>
        <rFont val="Calibri"/>
        <family val="2"/>
        <scheme val="minor"/>
      </rPr>
      <t>8)  Table 7 automatically infers the amount of CO</t>
    </r>
    <r>
      <rPr>
        <vertAlign val="subscript"/>
        <sz val="11"/>
        <rFont val="Calibri"/>
        <family val="2"/>
        <scheme val="minor"/>
      </rPr>
      <t>2</t>
    </r>
    <r>
      <rPr>
        <sz val="11"/>
        <rFont val="Calibri"/>
        <family val="2"/>
        <scheme val="minor"/>
      </rPr>
      <t xml:space="preserve"> stored after 25 years from the sample to the population of live trees.</t>
    </r>
  </si>
  <si>
    <t>10)  Table 10 automatically provides estimates of co-benefits for live trees after 25 years in Resource Units (e.g., kWh) per year and $ per year.</t>
  </si>
  <si>
    <r>
      <t>The analyst can use this method to calculate the amount of CO</t>
    </r>
    <r>
      <rPr>
        <vertAlign val="subscript"/>
        <sz val="12"/>
        <rFont val="Calibri"/>
        <family val="2"/>
        <scheme val="minor"/>
      </rPr>
      <t xml:space="preserve">2 </t>
    </r>
    <r>
      <rPr>
        <sz val="12"/>
        <rFont val="Calibri"/>
        <family val="2"/>
        <scheme val="minor"/>
      </rPr>
      <t>(in metric tonnes, t)</t>
    </r>
    <r>
      <rPr>
        <vertAlign val="subscript"/>
        <sz val="12"/>
        <rFont val="Calibri"/>
        <family val="2"/>
        <scheme val="minor"/>
      </rPr>
      <t xml:space="preserve"> </t>
    </r>
    <r>
      <rPr>
        <sz val="12"/>
        <rFont val="Calibri"/>
        <family val="2"/>
        <scheme val="minor"/>
      </rPr>
      <t>stored by live project trees after 25 years for forward crediting. Forward Credits can be issued at three points in time – within one year after planting, after year 3, and after year 5. Basic data on all trees need to be collected at the time of planting.  Then, when a user wishes to seek Forward Credits at one of the three points in time above, they will use this tool to select a random sample of sites for collection and entry of a few additional pieces of data.  Sampling reduces costs of monitoring and verification. This tool then calculates CO</t>
    </r>
    <r>
      <rPr>
        <vertAlign val="subscript"/>
        <sz val="12"/>
        <rFont val="Calibri"/>
        <family val="2"/>
        <scheme val="minor"/>
      </rPr>
      <t>2</t>
    </r>
    <r>
      <rPr>
        <sz val="12"/>
        <rFont val="Calibri"/>
        <family val="2"/>
        <scheme val="minor"/>
      </rPr>
      <t xml:space="preserve"> stored, co-benefits, and the number of Forward Credits that may be issued. Users will submit this spreadsheet to the Registry with current images of sample tree sites so the Registry can verify the process and sampled data. </t>
    </r>
  </si>
  <si>
    <t>Using the information you provide and background data, the tool calculates the amount of Forward Credits that could be issued at years 1 (10%), 3 (40%) and 5 (30%) after planting. A mortality deduction (% loss) is applied to account for tree losses based on sampling results.</t>
  </si>
  <si>
    <t>Table 6. Forward Credits are based on 10%, 40% and 30% at Years 1, 3 and 5 after planting, respectively, of the projected CO2 stored by live trees 25-years after planting. This value accounts for tree losses based on sampling results.</t>
  </si>
  <si>
    <t xml:space="preserve">4)  Create a random sample of sites to visit. For further instructions see the Random Sampling sheet. Note that if you choose to collect data at more than one of the allowed time steps (immediately after planting, after year 3, and after year 5), DIFFERENT random samples must be drawn at each of those times to avoid any sampling bias. </t>
  </si>
  <si>
    <r>
      <t>9)  For planning purposes only, users can enter a low and high price of CO</t>
    </r>
    <r>
      <rPr>
        <vertAlign val="subscript"/>
        <sz val="11"/>
        <rFont val="Calibri"/>
        <family val="2"/>
        <scheme val="minor"/>
      </rPr>
      <t>2</t>
    </r>
    <r>
      <rPr>
        <sz val="11"/>
        <rFont val="Calibri"/>
        <family val="2"/>
        <scheme val="minor"/>
      </rPr>
      <t xml:space="preserve"> ($ per t) in Table 8. Table 9 incorporates error estimates of ±15% to calculate low and high amounts of CO</t>
    </r>
    <r>
      <rPr>
        <vertAlign val="subscript"/>
        <sz val="11"/>
        <rFont val="Calibri"/>
        <family val="2"/>
        <scheme val="minor"/>
      </rPr>
      <t xml:space="preserve">2 </t>
    </r>
    <r>
      <rPr>
        <sz val="11"/>
        <rFont val="Calibri"/>
        <family val="2"/>
        <scheme val="minor"/>
      </rPr>
      <t xml:space="preserve">stored.  </t>
    </r>
  </si>
  <si>
    <t>Acer macrophyllum</t>
  </si>
  <si>
    <t>bigleaf maple</t>
  </si>
  <si>
    <t>Acer pseudoplatanus</t>
  </si>
  <si>
    <t>sycamore maple</t>
  </si>
  <si>
    <t>Acer saccharum</t>
  </si>
  <si>
    <t>sugar maple</t>
  </si>
  <si>
    <t>Aesculus hippocastanum</t>
  </si>
  <si>
    <t>horsechestnut</t>
  </si>
  <si>
    <t>Alnus rubra</t>
  </si>
  <si>
    <t>red alder</t>
  </si>
  <si>
    <t>Betula nigra</t>
  </si>
  <si>
    <t>river birch</t>
  </si>
  <si>
    <t>Broadleaf Deciduous Large</t>
  </si>
  <si>
    <t>broadleaf deciduous large</t>
  </si>
  <si>
    <t>Broadleaf Deciduous Medium</t>
  </si>
  <si>
    <t>broadleaf deciduous medium</t>
  </si>
  <si>
    <t>Broadleaf Deciduous Small</t>
  </si>
  <si>
    <t>broadleaf deciduous small</t>
  </si>
  <si>
    <t>Broadleaf Evergreen Large</t>
  </si>
  <si>
    <t>broadleaf evergreen large</t>
  </si>
  <si>
    <t>Broadleaf Evergreen Medium</t>
  </si>
  <si>
    <t>broadleaf evergreen medium</t>
  </si>
  <si>
    <t>Broadleaf Evergreen Small</t>
  </si>
  <si>
    <t>broadleaf evergreen small</t>
  </si>
  <si>
    <t>Calodendrum capense</t>
  </si>
  <si>
    <t>Cape chestnut</t>
  </si>
  <si>
    <t>Chamaecyparis lawsoniana</t>
  </si>
  <si>
    <t>Port Orford cedar</t>
  </si>
  <si>
    <t>Conifer Evergreen Large</t>
  </si>
  <si>
    <t>conifer evergreen large</t>
  </si>
  <si>
    <t>Conifer Evergreen Medium</t>
  </si>
  <si>
    <t>conifer evergreen medium</t>
  </si>
  <si>
    <t>Conifer Evergreen Small</t>
  </si>
  <si>
    <t>conifer evergreen small</t>
  </si>
  <si>
    <t>Cornus nuttallii</t>
  </si>
  <si>
    <t>Pacific dogwood</t>
  </si>
  <si>
    <t>Crataegus douglasii</t>
  </si>
  <si>
    <t>black hawthorn</t>
  </si>
  <si>
    <t>Crataegus phaenopyrum</t>
  </si>
  <si>
    <t>Washington hawthorn</t>
  </si>
  <si>
    <t>Juniperus chinensis</t>
  </si>
  <si>
    <t>Chinese juniper</t>
  </si>
  <si>
    <t>Malus sylvestris</t>
  </si>
  <si>
    <t>common crabapple</t>
  </si>
  <si>
    <t>Palm Evergreen Large</t>
  </si>
  <si>
    <t>palm evergreen large</t>
  </si>
  <si>
    <t>PEL OTHER</t>
  </si>
  <si>
    <t>Palm Evergreen Medium</t>
  </si>
  <si>
    <t>palm evergreen medium</t>
  </si>
  <si>
    <t>PEM OTHER</t>
  </si>
  <si>
    <t>Palm Evergreen Small</t>
  </si>
  <si>
    <t>palm evergreen small</t>
  </si>
  <si>
    <t>PES OTHER</t>
  </si>
  <si>
    <t>Phoenix canariensis</t>
  </si>
  <si>
    <t>Canary Island date palm</t>
  </si>
  <si>
    <t>PEL</t>
  </si>
  <si>
    <t>Phoenix dactylifera</t>
  </si>
  <si>
    <t>date palm</t>
  </si>
  <si>
    <t>PEM</t>
  </si>
  <si>
    <t>Platanus hybrida</t>
  </si>
  <si>
    <t>Populus nigra</t>
  </si>
  <si>
    <t>black poplar</t>
  </si>
  <si>
    <t>Populus tremuloides</t>
  </si>
  <si>
    <t>quaking aspen</t>
  </si>
  <si>
    <t>Prunus blireiana</t>
  </si>
  <si>
    <t>Blierana plum</t>
  </si>
  <si>
    <t>Prunus cerasifera</t>
  </si>
  <si>
    <t>Prunus domestica</t>
  </si>
  <si>
    <t>common plum</t>
  </si>
  <si>
    <t>Prunus persica</t>
  </si>
  <si>
    <t>peach</t>
  </si>
  <si>
    <t>Prunus yedoensis</t>
  </si>
  <si>
    <t>Yoshino flowering cherry</t>
  </si>
  <si>
    <t>Pyrus communis</t>
  </si>
  <si>
    <t>common pear</t>
  </si>
  <si>
    <t>Salix matsudana</t>
  </si>
  <si>
    <t>corkscrew willow</t>
  </si>
  <si>
    <t>Salix x sepulcralis Simonkai</t>
  </si>
  <si>
    <t>weeping willow</t>
  </si>
  <si>
    <t>Syringa reticulata</t>
  </si>
  <si>
    <t>Japanese tree lilac</t>
  </si>
  <si>
    <t>Taxus baccata</t>
  </si>
  <si>
    <t>English yew</t>
  </si>
  <si>
    <t>Thuja occidentalis</t>
  </si>
  <si>
    <t>northern white cedar</t>
  </si>
  <si>
    <t>Thuja plicata</t>
  </si>
  <si>
    <t>western red cedar</t>
  </si>
  <si>
    <t>Washingtonia robusta</t>
  </si>
  <si>
    <t>Mexican fan palm</t>
  </si>
  <si>
    <t>PES</t>
  </si>
  <si>
    <r>
      <t>Table 4. Stored CO</t>
    </r>
    <r>
      <rPr>
        <b/>
        <vertAlign val="subscript"/>
        <sz val="11"/>
        <color theme="1"/>
        <rFont val="Calibri"/>
        <family val="2"/>
        <scheme val="minor"/>
      </rPr>
      <t>2</t>
    </r>
    <r>
      <rPr>
        <b/>
        <sz val="11"/>
        <color theme="1"/>
        <rFont val="Calibri"/>
        <family val="2"/>
        <scheme val="minor"/>
      </rPr>
      <t xml:space="preserve"> (kg) by tree type for years after planting in NoCalC climate zone.</t>
    </r>
  </si>
  <si>
    <t>Abies species</t>
  </si>
  <si>
    <t>fir</t>
  </si>
  <si>
    <t>Acacia baileyana</t>
  </si>
  <si>
    <t>Bailey acacia</t>
  </si>
  <si>
    <t>Acacia dealbata</t>
  </si>
  <si>
    <t>aromo del paÍs</t>
  </si>
  <si>
    <t>Acacia decurrens</t>
  </si>
  <si>
    <t>green acacia</t>
  </si>
  <si>
    <t>Acacia longifolia</t>
  </si>
  <si>
    <t>Sydney golden wattle</t>
  </si>
  <si>
    <t>Acacia melanoxylon</t>
  </si>
  <si>
    <t>black acacia</t>
  </si>
  <si>
    <t>Acacia verticillata</t>
  </si>
  <si>
    <t>prickly Moses</t>
  </si>
  <si>
    <t>Aesculus californica</t>
  </si>
  <si>
    <t>California buckeye</t>
  </si>
  <si>
    <t>Agonis flexuosa</t>
  </si>
  <si>
    <t>peppermint tree; Australian willow myrtle</t>
  </si>
  <si>
    <t>Alnus cordata</t>
  </si>
  <si>
    <t>Italian alder</t>
  </si>
  <si>
    <t>Alnus rhombifolia</t>
  </si>
  <si>
    <t>white alder</t>
  </si>
  <si>
    <t>Aloe arborescens</t>
  </si>
  <si>
    <t>tree aloe</t>
  </si>
  <si>
    <t>Araucaria heterophylla</t>
  </si>
  <si>
    <t>Norfolk Island pine</t>
  </si>
  <si>
    <t>Arbutus menziesii</t>
  </si>
  <si>
    <t>Pacific madrone</t>
  </si>
  <si>
    <t>Arbutus unedo</t>
  </si>
  <si>
    <t>strawberry tree</t>
  </si>
  <si>
    <t>Archontophoenix cunninghamiana</t>
  </si>
  <si>
    <t>king palm</t>
  </si>
  <si>
    <t>Arecastrum romanzoffianum</t>
  </si>
  <si>
    <t>queen palm</t>
  </si>
  <si>
    <t>Betula albo-sinensis</t>
  </si>
  <si>
    <t>Chinese birch</t>
  </si>
  <si>
    <t>Brahea species</t>
  </si>
  <si>
    <t>brahea palm</t>
  </si>
  <si>
    <t>Brahea edulis</t>
  </si>
  <si>
    <t>Guadalupe palm</t>
  </si>
  <si>
    <t>Broussonetia papyrifera</t>
  </si>
  <si>
    <t>paper mulberry</t>
  </si>
  <si>
    <t>Butia capitata</t>
  </si>
  <si>
    <t>jelly palm</t>
  </si>
  <si>
    <t>Callistemon citrinus</t>
  </si>
  <si>
    <t>lemon bottlebrush</t>
  </si>
  <si>
    <t>Callistemon salignus</t>
  </si>
  <si>
    <t>white bottlebrush</t>
  </si>
  <si>
    <t>Callistemon viminalis</t>
  </si>
  <si>
    <t>weeping bottlebrush</t>
  </si>
  <si>
    <t>Camellia japonica</t>
  </si>
  <si>
    <t>camellia</t>
  </si>
  <si>
    <t>Carpinus betulus</t>
  </si>
  <si>
    <t>European hornbeam</t>
  </si>
  <si>
    <t>Cassia leptophylla</t>
  </si>
  <si>
    <t>gold medallion tree</t>
  </si>
  <si>
    <t>Casuarina equisetifolia</t>
  </si>
  <si>
    <t>Australian pine</t>
  </si>
  <si>
    <t>Catalpa erubescens</t>
  </si>
  <si>
    <t>purple toned catalpa</t>
  </si>
  <si>
    <t>Ceanothus thyrsiflorus</t>
  </si>
  <si>
    <t>blue blossom</t>
  </si>
  <si>
    <t>Celtis australis</t>
  </si>
  <si>
    <t>European hackberry</t>
  </si>
  <si>
    <t>western hackberry</t>
  </si>
  <si>
    <t>Ceratonia siliqua</t>
  </si>
  <si>
    <t>algarrobo Europeo</t>
  </si>
  <si>
    <t>Cercis canadensis</t>
  </si>
  <si>
    <t>eastern redbud</t>
  </si>
  <si>
    <t>Cercis canadensis var. texensis</t>
  </si>
  <si>
    <t>western redbud</t>
  </si>
  <si>
    <t>Cercis reniformis</t>
  </si>
  <si>
    <t>southwestern redbud</t>
  </si>
  <si>
    <t>Cupressus funebris</t>
  </si>
  <si>
    <t>mourning cypress</t>
  </si>
  <si>
    <t>Chamaerops humilis</t>
  </si>
  <si>
    <t>Mediterranean fan palm</t>
  </si>
  <si>
    <t>Chorisia speciosa</t>
  </si>
  <si>
    <t>palo borracho</t>
  </si>
  <si>
    <t>Cinnamomum camphora</t>
  </si>
  <si>
    <t>camphor tree</t>
  </si>
  <si>
    <t>Citrus aurantifolia</t>
  </si>
  <si>
    <t>lime</t>
  </si>
  <si>
    <t>Citrus limon</t>
  </si>
  <si>
    <t>lemon</t>
  </si>
  <si>
    <t>Citrus sinensis</t>
  </si>
  <si>
    <t>orange</t>
  </si>
  <si>
    <t>Citrus x paradisi</t>
  </si>
  <si>
    <t>grapefruit</t>
  </si>
  <si>
    <t>Cordyline australis</t>
  </si>
  <si>
    <t>giant dracaena</t>
  </si>
  <si>
    <t>Cotinus coggygria</t>
  </si>
  <si>
    <t>smoke tree</t>
  </si>
  <si>
    <t>Cotoneaster buxifolius</t>
  </si>
  <si>
    <t>cotoneaster</t>
  </si>
  <si>
    <t>Crataegus species</t>
  </si>
  <si>
    <t>hawthorn</t>
  </si>
  <si>
    <t>Cupaniopsis anacardioides</t>
  </si>
  <si>
    <t>carrotwood</t>
  </si>
  <si>
    <t>Cupressus arizonica</t>
  </si>
  <si>
    <t>Arizona cypress</t>
  </si>
  <si>
    <t>Cupressus macrocarpa</t>
  </si>
  <si>
    <t>Monterey cypress</t>
  </si>
  <si>
    <t>Cupressus sempervirens</t>
  </si>
  <si>
    <t>Italian cypress</t>
  </si>
  <si>
    <t>Cytisus scoparius</t>
  </si>
  <si>
    <t>scotchbroom</t>
  </si>
  <si>
    <t>Dahlia imperialis</t>
  </si>
  <si>
    <t>tree dahlia</t>
  </si>
  <si>
    <t>Diospyros virginiana</t>
  </si>
  <si>
    <t>common persimmon</t>
  </si>
  <si>
    <t>Dodonaea viscosa</t>
  </si>
  <si>
    <t>Florida hopbush</t>
  </si>
  <si>
    <t>Dracaena draco</t>
  </si>
  <si>
    <t>dragon tree</t>
  </si>
  <si>
    <t>Eriobotrya deflexa</t>
  </si>
  <si>
    <t>bronze loquat</t>
  </si>
  <si>
    <t>Eriobotrya japonica</t>
  </si>
  <si>
    <t>loquat tree</t>
  </si>
  <si>
    <t>Eucalyptus species</t>
  </si>
  <si>
    <t>gum</t>
  </si>
  <si>
    <t>Eucalyptus cinerea</t>
  </si>
  <si>
    <t>silver dollar eucalyptus</t>
  </si>
  <si>
    <t>Eucalyptus citriodora</t>
  </si>
  <si>
    <t>lemon-scented gum</t>
  </si>
  <si>
    <t>Eucalyptus ficifolia</t>
  </si>
  <si>
    <t>red flowering gum</t>
  </si>
  <si>
    <t>Eucalyptus globulus</t>
  </si>
  <si>
    <t>blue gum eucalyptus</t>
  </si>
  <si>
    <t>Eucalyptus gunnii</t>
  </si>
  <si>
    <t>Cider gum eucalyptus</t>
  </si>
  <si>
    <t>Eucalyptus lehmannii</t>
  </si>
  <si>
    <t>bushy yate</t>
  </si>
  <si>
    <t>Eucalyptus leucoxylon</t>
  </si>
  <si>
    <t>white ironbark</t>
  </si>
  <si>
    <t>Eucalyptus macrocarpa</t>
  </si>
  <si>
    <t>blue bush</t>
  </si>
  <si>
    <t>Eucalyptus nicholii</t>
  </si>
  <si>
    <t>willow-leaved gimlet</t>
  </si>
  <si>
    <t>Eucalyptus parvula</t>
  </si>
  <si>
    <t>kybean gum</t>
  </si>
  <si>
    <t>Eucalyptus polyanthemos</t>
  </si>
  <si>
    <t>silver dollar gum eucalyptus</t>
  </si>
  <si>
    <t>Eucalyptus rudis</t>
  </si>
  <si>
    <t>desert gum eucalyptus</t>
  </si>
  <si>
    <t>Eucalyptus sideroxylon</t>
  </si>
  <si>
    <t>red ironbark</t>
  </si>
  <si>
    <t>Eucalyptus torquata</t>
  </si>
  <si>
    <t>coral gum</t>
  </si>
  <si>
    <t>Eucryphia x nymansensis 'Nymansay'</t>
  </si>
  <si>
    <t xml:space="preserve">eucryphia 'nymansay' </t>
  </si>
  <si>
    <t>Syzygium paniculatum</t>
  </si>
  <si>
    <t>brush cherry</t>
  </si>
  <si>
    <t>Syzygium smithii</t>
  </si>
  <si>
    <t>lilly-pilly tree</t>
  </si>
  <si>
    <t>Feijoa sellowiana</t>
  </si>
  <si>
    <t>pineapple guava</t>
  </si>
  <si>
    <t>Ficus benjamina</t>
  </si>
  <si>
    <t>Benjamin fig</t>
  </si>
  <si>
    <t>Ficus carica</t>
  </si>
  <si>
    <t>common fig</t>
  </si>
  <si>
    <t>Ficus elastica</t>
  </si>
  <si>
    <t>rubber plant</t>
  </si>
  <si>
    <t>Ficus retusa ssp. nitida</t>
  </si>
  <si>
    <t>Indian laurel fig</t>
  </si>
  <si>
    <t>Fraxinus species</t>
  </si>
  <si>
    <t>ash</t>
  </si>
  <si>
    <t>Fraxinus angustifolia</t>
  </si>
  <si>
    <t>Raywood ash</t>
  </si>
  <si>
    <t>Fraxinus uhdei</t>
  </si>
  <si>
    <t>evergreen ash</t>
  </si>
  <si>
    <t>Fremontodendron californicum</t>
  </si>
  <si>
    <t>California flannelbush</t>
  </si>
  <si>
    <t>Fremontodendron mexicanum</t>
  </si>
  <si>
    <t>Mexican flannelbush</t>
  </si>
  <si>
    <t>Garrya elliptica</t>
  </si>
  <si>
    <t>wavyleaf silktassel</t>
  </si>
  <si>
    <t>Geijera parviflora</t>
  </si>
  <si>
    <t>wilga; Australian willow</t>
  </si>
  <si>
    <t>Grevillea robusta</t>
  </si>
  <si>
    <t>silk oak</t>
  </si>
  <si>
    <t>Hakea suaveolens</t>
  </si>
  <si>
    <t>sweet hakea; scented hakea</t>
  </si>
  <si>
    <t>Heteromeles arbutifolia</t>
  </si>
  <si>
    <t>Christmas berry</t>
  </si>
  <si>
    <t>Hibiscus syriacus</t>
  </si>
  <si>
    <t>rose-of-sharon</t>
  </si>
  <si>
    <t>Hymenosporum flavum</t>
  </si>
  <si>
    <t>sweetshade; Australian fragipani</t>
  </si>
  <si>
    <t>Ilex altaclarensis</t>
  </si>
  <si>
    <t>Wilson holly</t>
  </si>
  <si>
    <t>Ilex cornuta</t>
  </si>
  <si>
    <t>Chinese holly</t>
  </si>
  <si>
    <t>Jacaranda mimosifolia</t>
  </si>
  <si>
    <t>jacaranda</t>
  </si>
  <si>
    <t>Jasminum species</t>
  </si>
  <si>
    <t>jasmine</t>
  </si>
  <si>
    <t>Juglans nigra</t>
  </si>
  <si>
    <t>black walnut</t>
  </si>
  <si>
    <t>Juniperus species</t>
  </si>
  <si>
    <t>juniper</t>
  </si>
  <si>
    <t>Juniperus californica</t>
  </si>
  <si>
    <t>California juniper</t>
  </si>
  <si>
    <t>Juniperus occidentalis</t>
  </si>
  <si>
    <t>western juniper</t>
  </si>
  <si>
    <t>Koelreuteria bipinnata</t>
  </si>
  <si>
    <t>Chinese flame tree</t>
  </si>
  <si>
    <t>Koelreuteria elegans</t>
  </si>
  <si>
    <t>flamegold</t>
  </si>
  <si>
    <t>Lagerstroemia indica</t>
  </si>
  <si>
    <t>common crapemyrtle</t>
  </si>
  <si>
    <t>Lagunaria patersonii</t>
  </si>
  <si>
    <t>primrose tree; cow itch tree</t>
  </si>
  <si>
    <t>Laurus nobilis</t>
  </si>
  <si>
    <t>laurel de olor</t>
  </si>
  <si>
    <t>Leptospermum laevigatum</t>
  </si>
  <si>
    <t>coastal tea tree</t>
  </si>
  <si>
    <t>Ligustrum japonicum</t>
  </si>
  <si>
    <t>ligustro</t>
  </si>
  <si>
    <t>Ligustrum lucidum</t>
  </si>
  <si>
    <t>Chinese privet</t>
  </si>
  <si>
    <t>Ligustrum ovalifolium</t>
  </si>
  <si>
    <t>California privet</t>
  </si>
  <si>
    <t>Liquidambar formosana</t>
  </si>
  <si>
    <t>Chinese sweet gum</t>
  </si>
  <si>
    <t>Lithocarpus densiflorus</t>
  </si>
  <si>
    <t>tanoak</t>
  </si>
  <si>
    <t>Lycianthes rantonnei</t>
  </si>
  <si>
    <t>Paraguay nightshade</t>
  </si>
  <si>
    <t>Lyonothamnus floribundus</t>
  </si>
  <si>
    <t>lyontree</t>
  </si>
  <si>
    <t>Tipuana tipu</t>
  </si>
  <si>
    <t>tipa</t>
  </si>
  <si>
    <t>Magnolia stellata</t>
  </si>
  <si>
    <t>star magnolia</t>
  </si>
  <si>
    <t>Malus species</t>
  </si>
  <si>
    <t>apple</t>
  </si>
  <si>
    <t>Malus ioensis</t>
  </si>
  <si>
    <t>prairie crabapple</t>
  </si>
  <si>
    <t>Malus pumila</t>
  </si>
  <si>
    <t>paradise apple</t>
  </si>
  <si>
    <t>Maytenus boaria</t>
  </si>
  <si>
    <t>mayten</t>
  </si>
  <si>
    <t>Melaleuca leucadendra</t>
  </si>
  <si>
    <t>punk tree</t>
  </si>
  <si>
    <t>Melaleuca linariifolia</t>
  </si>
  <si>
    <t>cajeput tree</t>
  </si>
  <si>
    <t>Melaleuca nesophila</t>
  </si>
  <si>
    <t>pink melaleuca</t>
  </si>
  <si>
    <t>Melaleuca quinquenervia</t>
  </si>
  <si>
    <t xml:space="preserve">cajeput </t>
  </si>
  <si>
    <t>Melaleuca styphelioides</t>
  </si>
  <si>
    <t>melaleuca</t>
  </si>
  <si>
    <t>Melia azedarach</t>
  </si>
  <si>
    <t>Chinaberry</t>
  </si>
  <si>
    <t>Metasequoia glyptostroboides</t>
  </si>
  <si>
    <t>dawn redwood</t>
  </si>
  <si>
    <t>Metrosideros excelsa</t>
  </si>
  <si>
    <t>New Zealand christmas tree</t>
  </si>
  <si>
    <t>Montanoa arborescens</t>
  </si>
  <si>
    <t>daisy tree</t>
  </si>
  <si>
    <t>Morella californica</t>
  </si>
  <si>
    <t>Pacific bayberry</t>
  </si>
  <si>
    <t>Musa x paradisiaca</t>
  </si>
  <si>
    <t>French plantain</t>
  </si>
  <si>
    <t>Myoporum laetum</t>
  </si>
  <si>
    <t>mioporo</t>
  </si>
  <si>
    <t>Nerium oleander</t>
  </si>
  <si>
    <t>oleander</t>
  </si>
  <si>
    <t>Nicotiana glauca</t>
  </si>
  <si>
    <t>tree tobacco</t>
  </si>
  <si>
    <t>Nyssa sylvatica</t>
  </si>
  <si>
    <t>black tupelo</t>
  </si>
  <si>
    <t>Olea europaea</t>
  </si>
  <si>
    <t>olive</t>
  </si>
  <si>
    <t>Opuntia ficus-indica</t>
  </si>
  <si>
    <t>tuna cactus</t>
  </si>
  <si>
    <t>Other</t>
  </si>
  <si>
    <t>other</t>
  </si>
  <si>
    <t>Persea americana</t>
  </si>
  <si>
    <t>avocado</t>
  </si>
  <si>
    <t>Phoenix roebelenii</t>
  </si>
  <si>
    <t>pygmy date palm</t>
  </si>
  <si>
    <t>Phyllostachys species</t>
  </si>
  <si>
    <t>bamboo</t>
  </si>
  <si>
    <t>Pinus species</t>
  </si>
  <si>
    <t>pine</t>
  </si>
  <si>
    <t>Pinus brutia</t>
  </si>
  <si>
    <t>Turkish pine</t>
  </si>
  <si>
    <t>Pinus canariensis</t>
  </si>
  <si>
    <t>Canary Island pine</t>
  </si>
  <si>
    <t>Pinus cembroides</t>
  </si>
  <si>
    <t>Mexican pinyon</t>
  </si>
  <si>
    <t>Pinus contorta var. bolanderi</t>
  </si>
  <si>
    <t>Bolander beach pine</t>
  </si>
  <si>
    <t>Pinus coulteri</t>
  </si>
  <si>
    <t>Coulter pine</t>
  </si>
  <si>
    <t>Pinus halepensis</t>
  </si>
  <si>
    <t>aleppo pine</t>
  </si>
  <si>
    <t>Pinus patula</t>
  </si>
  <si>
    <t>Mexican weeping pine</t>
  </si>
  <si>
    <t>Pinus radiata</t>
  </si>
  <si>
    <t>Monterey pine</t>
  </si>
  <si>
    <t>Pinus torreyana</t>
  </si>
  <si>
    <t>Torrey pine</t>
  </si>
  <si>
    <t>Chinese pistache</t>
  </si>
  <si>
    <t>Pittosporum species</t>
  </si>
  <si>
    <t>cheesewood</t>
  </si>
  <si>
    <t>Pittosporum crassifolium</t>
  </si>
  <si>
    <t>stiffleaf cheesewood</t>
  </si>
  <si>
    <t>Pittosporum eugenioides</t>
  </si>
  <si>
    <t>tarata</t>
  </si>
  <si>
    <t>Pittosporum rhombifolium</t>
  </si>
  <si>
    <t>Queensland pittosporum</t>
  </si>
  <si>
    <t>Pittosporum tobira</t>
  </si>
  <si>
    <t>Japanese pittosporum</t>
  </si>
  <si>
    <t>Pittosporum undulatum</t>
  </si>
  <si>
    <t>victorian box</t>
  </si>
  <si>
    <t>Pittosporum viridiflorum</t>
  </si>
  <si>
    <t>Cape cheesewood</t>
  </si>
  <si>
    <t>California sycamore</t>
  </si>
  <si>
    <t>Podocarpus gracilior</t>
  </si>
  <si>
    <t>fern pine</t>
  </si>
  <si>
    <t>Podocarpus macrophyllus</t>
  </si>
  <si>
    <t>yew podocarpus</t>
  </si>
  <si>
    <t>Populus balsamifera</t>
  </si>
  <si>
    <t>balsam poplar</t>
  </si>
  <si>
    <t>Populus fremontii</t>
  </si>
  <si>
    <t>Fremont cottonwood</t>
  </si>
  <si>
    <t>Prunus  species</t>
  </si>
  <si>
    <t>plum</t>
  </si>
  <si>
    <t>Prunus amygdalus</t>
  </si>
  <si>
    <t>almond</t>
  </si>
  <si>
    <t>Prunus armeniaca</t>
  </si>
  <si>
    <t>apricot</t>
  </si>
  <si>
    <t>Prunus caroliniana</t>
  </si>
  <si>
    <t>Carolina laurelcherry</t>
  </si>
  <si>
    <t>Prunus ilicifolia</t>
  </si>
  <si>
    <t>hollyleaf cherry</t>
  </si>
  <si>
    <t>Prunus ilicifolia ssp. lyonii</t>
  </si>
  <si>
    <t>Catalina cherry</t>
  </si>
  <si>
    <t>Prunus pissardii</t>
  </si>
  <si>
    <t>purpleleaf plum</t>
  </si>
  <si>
    <t>Ptelea trifoliata</t>
  </si>
  <si>
    <t>common hoptree</t>
  </si>
  <si>
    <t>Pyracantha species</t>
  </si>
  <si>
    <t>firethorn</t>
  </si>
  <si>
    <t>Pyrus calleryana</t>
  </si>
  <si>
    <t>Callery pear</t>
  </si>
  <si>
    <t>Quercus species</t>
  </si>
  <si>
    <t>oak</t>
  </si>
  <si>
    <t>Quercus chrysolepis</t>
  </si>
  <si>
    <t>canyon live oak</t>
  </si>
  <si>
    <t>Quercus ilex</t>
  </si>
  <si>
    <t>holly oak</t>
  </si>
  <si>
    <t>Quercus kelloggii</t>
  </si>
  <si>
    <t>California black oak</t>
  </si>
  <si>
    <t>Quercus lobata</t>
  </si>
  <si>
    <t>valley oak</t>
  </si>
  <si>
    <t>Quercus robur</t>
  </si>
  <si>
    <t>English oak</t>
  </si>
  <si>
    <t>Quercus suber</t>
  </si>
  <si>
    <t>cork oak</t>
  </si>
  <si>
    <t>Quercus virginiana</t>
  </si>
  <si>
    <t>live oak</t>
  </si>
  <si>
    <t>Rhaphiolepis indica</t>
  </si>
  <si>
    <t>Indian hawthorn</t>
  </si>
  <si>
    <t>Rhododendron species</t>
  </si>
  <si>
    <t>rhododendron</t>
  </si>
  <si>
    <t>Rhus lancea</t>
  </si>
  <si>
    <t>African sumac</t>
  </si>
  <si>
    <t>Rhus ovata</t>
  </si>
  <si>
    <t>sugar sumac</t>
  </si>
  <si>
    <t>Salix species</t>
  </si>
  <si>
    <t>willow</t>
  </si>
  <si>
    <t>Salix discolor</t>
  </si>
  <si>
    <t>pussy willow</t>
  </si>
  <si>
    <t>Salix lasiolepis</t>
  </si>
  <si>
    <t>arroya willow</t>
  </si>
  <si>
    <t>Salix lucida</t>
  </si>
  <si>
    <t>shining willow</t>
  </si>
  <si>
    <t>Salvia species</t>
  </si>
  <si>
    <t>sage</t>
  </si>
  <si>
    <t>Sambucus nigra ssp. Canadensis</t>
  </si>
  <si>
    <t>common elderberry</t>
  </si>
  <si>
    <t>Schefflera species</t>
  </si>
  <si>
    <t>schefflera</t>
  </si>
  <si>
    <t>Schinus molle</t>
  </si>
  <si>
    <t>California peppertree</t>
  </si>
  <si>
    <t>Schinus polygamus</t>
  </si>
  <si>
    <t>huingan</t>
  </si>
  <si>
    <t>Schinus terebinthifolius</t>
  </si>
  <si>
    <t>Brazilian pepper</t>
  </si>
  <si>
    <t>Sesbania tripetii</t>
  </si>
  <si>
    <t>scarlett wisteria</t>
  </si>
  <si>
    <t>Strelitzia nicolai</t>
  </si>
  <si>
    <t>bird of paradise tree</t>
  </si>
  <si>
    <t>Tabebuia impetiginosa</t>
  </si>
  <si>
    <t>pink trumpet tree</t>
  </si>
  <si>
    <t>Tamarix chinensis</t>
  </si>
  <si>
    <t>five-stamen tamarisk</t>
  </si>
  <si>
    <t>Tibouchina urvilleana</t>
  </si>
  <si>
    <t>princess flower</t>
  </si>
  <si>
    <t>Tilia x vulgaris</t>
  </si>
  <si>
    <t>common linden</t>
  </si>
  <si>
    <t>Trachycarpus fortunei</t>
  </si>
  <si>
    <t>windmill palm</t>
  </si>
  <si>
    <t>Triadica sebifera</t>
  </si>
  <si>
    <t>tallowtree</t>
  </si>
  <si>
    <t>Tristaniopsis conferta</t>
  </si>
  <si>
    <t>Brisbane box</t>
  </si>
  <si>
    <t>Tristaniopsis laurina</t>
  </si>
  <si>
    <t>water gum; kanooka</t>
  </si>
  <si>
    <t>Ulmus parvifolia</t>
  </si>
  <si>
    <t>Chinese elm</t>
  </si>
  <si>
    <t>Umbellularia californica</t>
  </si>
  <si>
    <t>California laurel</t>
  </si>
  <si>
    <t>Viburnum japonicum</t>
  </si>
  <si>
    <t>Japanese viburnum</t>
  </si>
  <si>
    <t>Washingtonia filifera</t>
  </si>
  <si>
    <t>California palm</t>
  </si>
  <si>
    <t>x Cupressocyparis leylandii</t>
  </si>
  <si>
    <t>Leyland cypress</t>
  </si>
  <si>
    <t>Xylosma congestum</t>
  </si>
  <si>
    <t>shiny xylosma</t>
  </si>
  <si>
    <t>Yucca aloifolia</t>
  </si>
  <si>
    <t>aloe yucca</t>
  </si>
  <si>
    <t>Yucca gloriosa</t>
  </si>
  <si>
    <t>moundlily yucca</t>
  </si>
  <si>
    <t>Yucca recurvifolia</t>
  </si>
  <si>
    <t>curve-leaf yucca</t>
  </si>
  <si>
    <t>Yucca torreyi</t>
  </si>
  <si>
    <t>Torrey yucca</t>
  </si>
  <si>
    <t>Zelkova serrata</t>
  </si>
  <si>
    <t>Japanese zelkova</t>
  </si>
  <si>
    <t>from Guide</t>
  </si>
  <si>
    <t>RUs FOR NoCalC from Tree Guide</t>
  </si>
  <si>
    <t>RUs FOR NoCalC</t>
  </si>
  <si>
    <t xml:space="preserve">Data Collection Date: </t>
  </si>
  <si>
    <t>Crew:</t>
  </si>
  <si>
    <t>RUs FOR NCC</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</si>
</sst>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4" formatCode="_(&quot;$&quot;* #,##0.00_);_(&quot;$&quot;* \(#,##0.00\);_(&quot;$&quot;* &quot;-&quot;??_);_(@_)"/>
    <numFmt numFmtId="43" formatCode="_(* #,##0.00_);_(* \(#,##0.00\);_(* &quot;-&quot;??_);_(@_)"/>
    <numFmt numFmtId="164" formatCode="_(* #,##0.0_);_(* \(#,##0.0\);_(* &quot;-&quot;??_);_(@_)"/>
    <numFmt numFmtId="165" formatCode="0.0"/>
    <numFmt numFmtId="166" formatCode="#,##0.0"/>
    <numFmt numFmtId="167" formatCode="#,##0.000"/>
    <numFmt numFmtId="168" formatCode="&quot;$&quot;#,##0.00"/>
    <numFmt numFmtId="169" formatCode="_(* #,##0_);_(* \(#,##0\);_(* &quot;-&quot;??_);_(@_)"/>
    <numFmt numFmtId="170" formatCode="#,##0.0000"/>
    <numFmt numFmtId="171" formatCode="&quot;$&quot;#,##0.000"/>
    <numFmt numFmtId="172" formatCode="0.0%"/>
  </numFmts>
  <fonts count="25" x14ac:knownFonts="1">
    <font>
      <sz val="11"/>
      <color theme="1"/>
      <name val="Calibri"/>
      <family val="2"/>
      <scheme val="minor"/>
    </font>
    <font>
      <sz val="11"/>
      <color theme="1"/>
      <name val="Calibri"/>
      <family val="2"/>
      <scheme val="minor"/>
    </font>
    <font>
      <sz val="11"/>
      <color theme="1"/>
      <name val="Calibri"/>
      <family val="2"/>
    </font>
    <font>
      <sz val="11"/>
      <color indexed="8"/>
      <name val="Calibri"/>
      <family val="2"/>
      <scheme val="minor"/>
    </font>
    <font>
      <sz val="11"/>
      <name val="Calibri"/>
      <family val="2"/>
      <scheme val="minor"/>
    </font>
    <font>
      <sz val="11"/>
      <color rgb="FF000000"/>
      <name val="Calibri"/>
      <family val="2"/>
    </font>
    <font>
      <sz val="8"/>
      <name val="Calibri"/>
      <family val="2"/>
      <scheme val="minor"/>
    </font>
    <font>
      <b/>
      <sz val="11"/>
      <color theme="1"/>
      <name val="Calibri"/>
      <family val="2"/>
      <scheme val="minor"/>
    </font>
    <font>
      <sz val="16"/>
      <color theme="1"/>
      <name val="Calibri"/>
      <family val="2"/>
      <scheme val="minor"/>
    </font>
    <font>
      <b/>
      <sz val="11"/>
      <color theme="1"/>
      <name val="Calibri"/>
      <family val="2"/>
    </font>
    <font>
      <b/>
      <sz val="11"/>
      <name val="Calibri"/>
      <family val="2"/>
      <scheme val="minor"/>
    </font>
    <font>
      <vertAlign val="subscript"/>
      <sz val="11"/>
      <color theme="1"/>
      <name val="Calibri"/>
      <family val="2"/>
      <scheme val="minor"/>
    </font>
    <font>
      <b/>
      <sz val="11"/>
      <color rgb="FF000000"/>
      <name val="Calibri"/>
      <family val="2"/>
      <scheme val="minor"/>
    </font>
    <font>
      <b/>
      <sz val="12"/>
      <color theme="1"/>
      <name val="Calibri"/>
      <family val="2"/>
      <scheme val="minor"/>
    </font>
    <font>
      <sz val="12"/>
      <color rgb="FF000000"/>
      <name val="Calibri"/>
      <family val="2"/>
      <scheme val="minor"/>
    </font>
    <font>
      <sz val="12"/>
      <color theme="1"/>
      <name val="Calibri"/>
      <family val="2"/>
      <scheme val="minor"/>
    </font>
    <font>
      <vertAlign val="subscript"/>
      <sz val="12"/>
      <color rgb="FF000000"/>
      <name val="Calibri"/>
      <family val="2"/>
      <scheme val="minor"/>
    </font>
    <font>
      <b/>
      <vertAlign val="subscript"/>
      <sz val="11"/>
      <color theme="1"/>
      <name val="Calibri"/>
      <family val="2"/>
      <scheme val="minor"/>
    </font>
    <font>
      <b/>
      <vertAlign val="subscript"/>
      <sz val="11"/>
      <color theme="1"/>
      <name val="Calibri"/>
      <family val="2"/>
    </font>
    <font>
      <sz val="11"/>
      <color rgb="FFFF0000"/>
      <name val="Calibri"/>
      <family val="2"/>
      <scheme val="minor"/>
    </font>
    <font>
      <sz val="12"/>
      <name val="Calibri"/>
      <family val="2"/>
      <scheme val="minor"/>
    </font>
    <font>
      <vertAlign val="subscript"/>
      <sz val="12"/>
      <name val="Calibri"/>
      <family val="2"/>
      <scheme val="minor"/>
    </font>
    <font>
      <sz val="10"/>
      <color rgb="FF323D4F"/>
      <name val="Trebuchet MS"/>
      <family val="2"/>
    </font>
    <font>
      <vertAlign val="subscript"/>
      <sz val="11"/>
      <name val="Calibri"/>
      <family val="2"/>
      <scheme val="minor"/>
    </font>
    <font>
      <sz val="11"/>
      <color rgb="FF1F497D"/>
      <name val="Calibri"/>
      <family val="2"/>
      <scheme val="minor"/>
    </font>
  </fonts>
  <fills count="11">
    <fill>
      <patternFill patternType="none"/>
    </fill>
    <fill>
      <patternFill patternType="gray125"/>
    </fill>
    <fill>
      <patternFill patternType="solid">
        <fgColor rgb="FFFFFFFF"/>
        <bgColor rgb="FF000000"/>
      </patternFill>
    </fill>
    <fill>
      <patternFill patternType="solid">
        <fgColor theme="0" tint="-0.14999847407452621"/>
        <bgColor indexed="64"/>
      </patternFill>
    </fill>
    <fill>
      <patternFill patternType="solid">
        <fgColor indexed="65"/>
        <bgColor theme="0"/>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79998168889431442"/>
        <bgColor theme="0"/>
      </patternFill>
    </fill>
    <fill>
      <patternFill patternType="solid">
        <fgColor rgb="FFFFFFCC"/>
        <bgColor indexed="64"/>
      </patternFill>
    </fill>
    <fill>
      <patternFill patternType="solid">
        <fgColor theme="9" tint="0.39997558519241921"/>
        <bgColor theme="0"/>
      </patternFill>
    </fill>
    <fill>
      <patternFill patternType="solid">
        <fgColor theme="9" tint="0.79998168889431442"/>
        <bgColor rgb="FF000000"/>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01">
    <xf numFmtId="0" fontId="0" fillId="0" borderId="0" xfId="0"/>
    <xf numFmtId="0" fontId="10" fillId="5" borderId="15" xfId="0" applyNumberFormat="1" applyFont="1" applyFill="1" applyBorder="1" applyAlignment="1" applyProtection="1">
      <alignment horizontal="left"/>
    </xf>
    <xf numFmtId="0" fontId="0" fillId="0" borderId="0" xfId="0" applyFont="1" applyProtection="1"/>
    <xf numFmtId="0" fontId="0" fillId="0" borderId="0" xfId="0" applyFont="1" applyAlignment="1" applyProtection="1">
      <alignment horizontal="left"/>
    </xf>
    <xf numFmtId="0" fontId="7" fillId="0" borderId="0" xfId="0" applyFont="1" applyAlignment="1" applyProtection="1">
      <alignment horizontal="left"/>
    </xf>
    <xf numFmtId="0" fontId="7" fillId="5" borderId="9" xfId="0" applyFont="1" applyFill="1" applyBorder="1" applyAlignment="1" applyProtection="1">
      <alignment horizontal="left" wrapText="1"/>
    </xf>
    <xf numFmtId="0" fontId="7" fillId="5" borderId="8" xfId="0" applyFont="1" applyFill="1" applyBorder="1" applyAlignment="1" applyProtection="1">
      <alignment horizontal="left" wrapText="1"/>
    </xf>
    <xf numFmtId="0" fontId="7" fillId="0" borderId="2" xfId="0" applyFont="1" applyFill="1" applyBorder="1" applyAlignment="1" applyProtection="1">
      <alignment horizontal="left" wrapText="1"/>
    </xf>
    <xf numFmtId="0" fontId="0" fillId="0" borderId="0" xfId="0" applyFont="1" applyFill="1" applyBorder="1" applyAlignment="1" applyProtection="1">
      <alignment wrapText="1"/>
    </xf>
    <xf numFmtId="0" fontId="7" fillId="5" borderId="8" xfId="0" applyNumberFormat="1" applyFont="1" applyFill="1" applyBorder="1" applyAlignment="1" applyProtection="1">
      <alignment horizontal="left"/>
    </xf>
    <xf numFmtId="0" fontId="7" fillId="6" borderId="11" xfId="0" applyNumberFormat="1" applyFont="1" applyFill="1" applyBorder="1" applyAlignment="1" applyProtection="1">
      <alignment horizontal="left"/>
    </xf>
    <xf numFmtId="1" fontId="0" fillId="6" borderId="11" xfId="0" applyNumberFormat="1" applyFont="1" applyFill="1" applyBorder="1" applyProtection="1"/>
    <xf numFmtId="0" fontId="7" fillId="6" borderId="10" xfId="0" applyNumberFormat="1" applyFont="1" applyFill="1" applyBorder="1" applyAlignment="1" applyProtection="1">
      <alignment horizontal="left"/>
    </xf>
    <xf numFmtId="0" fontId="7" fillId="6" borderId="8" xfId="0" applyNumberFormat="1" applyFont="1" applyFill="1" applyBorder="1" applyAlignment="1" applyProtection="1">
      <alignment horizontal="left"/>
    </xf>
    <xf numFmtId="1" fontId="0" fillId="6" borderId="8" xfId="0" applyNumberFormat="1" applyFont="1" applyFill="1" applyBorder="1" applyProtection="1"/>
    <xf numFmtId="0" fontId="0" fillId="0" borderId="0" xfId="0" applyNumberFormat="1" applyFont="1" applyAlignment="1" applyProtection="1">
      <alignment horizontal="left"/>
    </xf>
    <xf numFmtId="0" fontId="7" fillId="6" borderId="16" xfId="0" applyNumberFormat="1" applyFont="1" applyFill="1" applyBorder="1" applyAlignment="1" applyProtection="1">
      <alignment horizontal="left"/>
    </xf>
    <xf numFmtId="1" fontId="0" fillId="6" borderId="17" xfId="0" applyNumberFormat="1" applyFont="1" applyFill="1" applyBorder="1" applyProtection="1"/>
    <xf numFmtId="0" fontId="0" fillId="0" borderId="0" xfId="0" applyProtection="1">
      <protection locked="0"/>
    </xf>
    <xf numFmtId="0" fontId="7" fillId="5" borderId="9" xfId="0" applyFont="1" applyFill="1" applyBorder="1" applyAlignment="1" applyProtection="1">
      <alignment horizontal="left"/>
    </xf>
    <xf numFmtId="0" fontId="0" fillId="5" borderId="9" xfId="0" applyFont="1" applyFill="1" applyBorder="1" applyAlignment="1" applyProtection="1">
      <alignment horizontal="left"/>
    </xf>
    <xf numFmtId="0" fontId="7" fillId="6" borderId="7" xfId="0" applyFont="1" applyFill="1" applyBorder="1" applyAlignment="1" applyProtection="1">
      <alignment horizontal="left"/>
    </xf>
    <xf numFmtId="0" fontId="7" fillId="6" borderId="12"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4" xfId="0" applyFont="1" applyFill="1" applyBorder="1" applyAlignment="1" applyProtection="1">
      <alignment horizontal="left"/>
    </xf>
    <xf numFmtId="0" fontId="7" fillId="7" borderId="3" xfId="0" applyFont="1" applyFill="1" applyBorder="1" applyAlignment="1" applyProtection="1">
      <alignment horizontal="left"/>
    </xf>
    <xf numFmtId="0" fontId="7" fillId="7" borderId="4" xfId="0" applyFont="1" applyFill="1" applyBorder="1" applyAlignment="1" applyProtection="1">
      <alignment horizontal="left"/>
    </xf>
    <xf numFmtId="1" fontId="0" fillId="6" borderId="10" xfId="1" applyNumberFormat="1" applyFont="1" applyFill="1" applyBorder="1" applyAlignment="1" applyProtection="1">
      <alignment horizontal="right"/>
    </xf>
    <xf numFmtId="0" fontId="7" fillId="5" borderId="15" xfId="0" applyFont="1" applyFill="1" applyBorder="1" applyProtection="1"/>
    <xf numFmtId="0" fontId="12" fillId="5" borderId="8" xfId="0" applyFont="1" applyFill="1" applyBorder="1" applyAlignment="1" applyProtection="1">
      <alignment horizontal="right"/>
    </xf>
    <xf numFmtId="0" fontId="12" fillId="5" borderId="11" xfId="0" applyFont="1" applyFill="1" applyBorder="1" applyProtection="1"/>
    <xf numFmtId="3" fontId="0" fillId="6" borderId="11" xfId="0" applyNumberFormat="1" applyFont="1" applyFill="1" applyBorder="1" applyProtection="1"/>
    <xf numFmtId="0" fontId="0" fillId="6" borderId="11" xfId="0" applyFont="1" applyFill="1" applyBorder="1" applyProtection="1"/>
    <xf numFmtId="0" fontId="12" fillId="5" borderId="10" xfId="0" applyFont="1" applyFill="1" applyBorder="1" applyProtection="1"/>
    <xf numFmtId="3" fontId="0" fillId="6" borderId="10" xfId="0" applyNumberFormat="1" applyFont="1" applyFill="1" applyBorder="1" applyProtection="1"/>
    <xf numFmtId="0" fontId="0" fillId="6" borderId="10" xfId="0" applyFont="1" applyFill="1" applyBorder="1" applyProtection="1"/>
    <xf numFmtId="3" fontId="7" fillId="5" borderId="10" xfId="0" applyNumberFormat="1" applyFont="1" applyFill="1" applyBorder="1" applyProtection="1"/>
    <xf numFmtId="169" fontId="7" fillId="5" borderId="10" xfId="1" applyNumberFormat="1" applyFont="1" applyFill="1" applyBorder="1" applyProtection="1"/>
    <xf numFmtId="169" fontId="0" fillId="6" borderId="10" xfId="1" applyNumberFormat="1" applyFont="1" applyFill="1" applyBorder="1" applyProtection="1"/>
    <xf numFmtId="0" fontId="0" fillId="0" borderId="0" xfId="0" applyBorder="1" applyProtection="1"/>
    <xf numFmtId="0" fontId="0" fillId="0" borderId="0" xfId="0" applyProtection="1"/>
    <xf numFmtId="0" fontId="0" fillId="0" borderId="2" xfId="0" applyBorder="1" applyProtection="1"/>
    <xf numFmtId="0" fontId="7" fillId="0" borderId="0" xfId="0" applyFont="1" applyAlignment="1" applyProtection="1"/>
    <xf numFmtId="0" fontId="9" fillId="5" borderId="8" xfId="0" applyFont="1" applyFill="1" applyBorder="1" applyAlignment="1" applyProtection="1">
      <alignment horizontal="left" wrapText="1"/>
    </xf>
    <xf numFmtId="0" fontId="9" fillId="6" borderId="11" xfId="0" applyFont="1" applyFill="1" applyBorder="1" applyAlignment="1" applyProtection="1">
      <alignment horizontal="left"/>
    </xf>
    <xf numFmtId="1" fontId="0" fillId="6" borderId="11" xfId="0" applyNumberFormat="1" applyFill="1" applyBorder="1" applyAlignment="1" applyProtection="1">
      <alignment horizontal="right"/>
    </xf>
    <xf numFmtId="0" fontId="9" fillId="6" borderId="10" xfId="0" applyFont="1" applyFill="1" applyBorder="1" applyAlignment="1" applyProtection="1">
      <alignment horizontal="left"/>
    </xf>
    <xf numFmtId="1" fontId="0" fillId="6" borderId="10" xfId="0" applyNumberFormat="1" applyFill="1" applyBorder="1" applyAlignment="1" applyProtection="1">
      <alignment horizontal="right"/>
    </xf>
    <xf numFmtId="0" fontId="9" fillId="6" borderId="8" xfId="0" applyFont="1" applyFill="1" applyBorder="1" applyAlignment="1" applyProtection="1">
      <alignment horizontal="left"/>
    </xf>
    <xf numFmtId="1" fontId="0" fillId="6" borderId="8" xfId="0" applyNumberFormat="1" applyFill="1" applyBorder="1" applyAlignment="1" applyProtection="1">
      <alignment horizontal="right"/>
    </xf>
    <xf numFmtId="0" fontId="2" fillId="6" borderId="11" xfId="0" applyFont="1" applyFill="1" applyBorder="1" applyProtection="1"/>
    <xf numFmtId="1" fontId="2" fillId="6" borderId="11" xfId="0" applyNumberFormat="1" applyFont="1" applyFill="1" applyBorder="1" applyAlignment="1" applyProtection="1">
      <alignment horizontal="right"/>
    </xf>
    <xf numFmtId="1" fontId="2" fillId="6" borderId="8" xfId="0" applyNumberFormat="1" applyFont="1" applyFill="1" applyBorder="1" applyAlignment="1" applyProtection="1">
      <alignment horizontal="right"/>
    </xf>
    <xf numFmtId="0" fontId="0" fillId="5" borderId="15" xfId="0" applyFill="1" applyBorder="1" applyProtection="1"/>
    <xf numFmtId="0" fontId="9" fillId="5" borderId="8" xfId="0" applyFont="1" applyFill="1" applyBorder="1" applyAlignment="1" applyProtection="1">
      <alignment horizontal="left"/>
    </xf>
    <xf numFmtId="0" fontId="7" fillId="6" borderId="11" xfId="0" applyFont="1" applyFill="1" applyBorder="1" applyAlignment="1" applyProtection="1">
      <alignment horizontal="left"/>
    </xf>
    <xf numFmtId="0" fontId="7" fillId="6" borderId="10" xfId="0" applyFont="1" applyFill="1" applyBorder="1" applyAlignment="1" applyProtection="1">
      <alignment horizontal="left"/>
    </xf>
    <xf numFmtId="0" fontId="0" fillId="0" borderId="0" xfId="0" applyFill="1" applyProtection="1">
      <protection locked="0"/>
    </xf>
    <xf numFmtId="0" fontId="0" fillId="0" borderId="0" xfId="0" applyFill="1" applyBorder="1" applyProtection="1"/>
    <xf numFmtId="9" fontId="4" fillId="6" borderId="10" xfId="3" applyFont="1" applyFill="1" applyBorder="1" applyAlignment="1" applyProtection="1">
      <alignment horizontal="left"/>
    </xf>
    <xf numFmtId="0" fontId="9" fillId="5" borderId="11" xfId="0" applyFont="1" applyFill="1" applyBorder="1" applyAlignment="1" applyProtection="1">
      <alignment horizontal="left"/>
    </xf>
    <xf numFmtId="0" fontId="9" fillId="5" borderId="10" xfId="0" applyFont="1" applyFill="1" applyBorder="1" applyAlignment="1" applyProtection="1">
      <alignment horizontal="left"/>
    </xf>
    <xf numFmtId="0" fontId="2" fillId="0" borderId="0" xfId="0" applyFont="1" applyFill="1" applyBorder="1" applyProtection="1"/>
    <xf numFmtId="2" fontId="2" fillId="0" borderId="0" xfId="0" applyNumberFormat="1" applyFont="1" applyFill="1" applyBorder="1" applyProtection="1">
      <protection locked="0"/>
    </xf>
    <xf numFmtId="0" fontId="0" fillId="0" borderId="6" xfId="0" applyBorder="1" applyProtection="1">
      <protection locked="0"/>
    </xf>
    <xf numFmtId="166" fontId="6" fillId="0" borderId="6" xfId="1" applyNumberFormat="1" applyFont="1" applyFill="1" applyBorder="1" applyAlignment="1" applyProtection="1">
      <protection locked="0"/>
    </xf>
    <xf numFmtId="0" fontId="0" fillId="3" borderId="6" xfId="0" applyFill="1" applyBorder="1" applyProtection="1">
      <protection locked="0"/>
    </xf>
    <xf numFmtId="166" fontId="6" fillId="3" borderId="6" xfId="1" applyNumberFormat="1" applyFont="1" applyFill="1" applyBorder="1" applyAlignment="1" applyProtection="1">
      <protection locked="0"/>
    </xf>
    <xf numFmtId="0" fontId="0" fillId="0" borderId="2" xfId="0" applyBorder="1" applyProtection="1">
      <protection locked="0"/>
    </xf>
    <xf numFmtId="0" fontId="2" fillId="0" borderId="2" xfId="0" applyFont="1" applyFill="1" applyBorder="1" applyAlignment="1" applyProtection="1">
      <alignment horizontal="right"/>
      <protection locked="0"/>
    </xf>
    <xf numFmtId="0" fontId="0" fillId="3" borderId="2" xfId="0" applyFill="1" applyBorder="1" applyProtection="1">
      <protection locked="0"/>
    </xf>
    <xf numFmtId="0" fontId="2" fillId="3" borderId="2" xfId="0" applyFont="1" applyFill="1" applyBorder="1" applyAlignment="1" applyProtection="1">
      <alignment horizontal="right"/>
      <protection locked="0"/>
    </xf>
    <xf numFmtId="0" fontId="4" fillId="0" borderId="0" xfId="0" applyNumberFormat="1" applyFont="1" applyFill="1" applyBorder="1" applyAlignment="1" applyProtection="1">
      <protection locked="0"/>
    </xf>
    <xf numFmtId="0" fontId="4" fillId="0" borderId="6" xfId="0" applyNumberFormat="1" applyFont="1" applyFill="1" applyBorder="1" applyAlignment="1" applyProtection="1">
      <protection locked="0"/>
    </xf>
    <xf numFmtId="166" fontId="4" fillId="0" borderId="6" xfId="1" applyNumberFormat="1" applyFont="1" applyFill="1" applyBorder="1" applyAlignment="1" applyProtection="1">
      <protection locked="0"/>
    </xf>
    <xf numFmtId="166" fontId="4" fillId="0" borderId="0" xfId="1" applyNumberFormat="1" applyFont="1" applyFill="1" applyBorder="1" applyAlignment="1" applyProtection="1">
      <protection locked="0"/>
    </xf>
    <xf numFmtId="0" fontId="4" fillId="3" borderId="0" xfId="0" applyNumberFormat="1" applyFont="1" applyFill="1" applyBorder="1" applyAlignment="1" applyProtection="1">
      <protection locked="0"/>
    </xf>
    <xf numFmtId="0" fontId="4" fillId="0" borderId="2" xfId="0" applyNumberFormat="1" applyFont="1" applyFill="1" applyBorder="1" applyAlignment="1" applyProtection="1">
      <protection locked="0"/>
    </xf>
    <xf numFmtId="166" fontId="4" fillId="0" borderId="2" xfId="1" applyNumberFormat="1" applyFont="1" applyFill="1" applyBorder="1" applyAlignment="1" applyProtection="1">
      <protection locked="0"/>
    </xf>
    <xf numFmtId="0" fontId="2" fillId="0" borderId="5" xfId="0"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4" fontId="4" fillId="0" borderId="6" xfId="1" applyNumberFormat="1" applyFont="1" applyFill="1" applyBorder="1" applyAlignment="1" applyProtection="1">
      <protection locked="0"/>
    </xf>
    <xf numFmtId="4" fontId="4" fillId="0" borderId="0" xfId="1" applyNumberFormat="1" applyFont="1" applyFill="1" applyBorder="1" applyAlignment="1" applyProtection="1">
      <protection locked="0"/>
    </xf>
    <xf numFmtId="4" fontId="4" fillId="3" borderId="0" xfId="1" applyNumberFormat="1" applyFont="1" applyFill="1" applyBorder="1" applyAlignment="1" applyProtection="1">
      <protection locked="0"/>
    </xf>
    <xf numFmtId="4" fontId="4" fillId="0" borderId="2" xfId="1" applyNumberFormat="1" applyFont="1" applyFill="1" applyBorder="1" applyAlignment="1" applyProtection="1">
      <protection locked="0"/>
    </xf>
    <xf numFmtId="4" fontId="0" fillId="0" borderId="5" xfId="0" applyNumberFormat="1" applyBorder="1" applyProtection="1">
      <protection locked="0"/>
    </xf>
    <xf numFmtId="2" fontId="2" fillId="0" borderId="5" xfId="0" applyNumberFormat="1" applyFont="1" applyFill="1" applyBorder="1" applyProtection="1">
      <protection locked="0"/>
    </xf>
    <xf numFmtId="4" fontId="0" fillId="3" borderId="5" xfId="0" applyNumberFormat="1" applyFill="1" applyBorder="1" applyProtection="1">
      <protection locked="0"/>
    </xf>
    <xf numFmtId="165" fontId="0" fillId="0" borderId="2" xfId="0" applyNumberFormat="1" applyBorder="1" applyProtection="1">
      <protection locked="0"/>
    </xf>
    <xf numFmtId="166" fontId="4" fillId="0" borderId="6" xfId="0" applyNumberFormat="1" applyFont="1" applyFill="1" applyBorder="1" applyAlignment="1" applyProtection="1">
      <protection locked="0"/>
    </xf>
    <xf numFmtId="3" fontId="4" fillId="0" borderId="6" xfId="1" applyNumberFormat="1" applyFont="1" applyFill="1" applyBorder="1" applyAlignment="1" applyProtection="1">
      <protection locked="0"/>
    </xf>
    <xf numFmtId="3" fontId="2" fillId="0" borderId="0" xfId="1" applyNumberFormat="1" applyFont="1" applyFill="1" applyBorder="1" applyProtection="1">
      <protection locked="0"/>
    </xf>
    <xf numFmtId="4" fontId="2" fillId="3" borderId="0" xfId="0" applyNumberFormat="1" applyFont="1" applyFill="1" applyBorder="1" applyProtection="1">
      <protection locked="0"/>
    </xf>
    <xf numFmtId="166" fontId="4" fillId="0" borderId="0" xfId="0" applyNumberFormat="1" applyFont="1" applyFill="1" applyBorder="1" applyAlignment="1" applyProtection="1">
      <protection locked="0"/>
    </xf>
    <xf numFmtId="3" fontId="4" fillId="0" borderId="0" xfId="1" applyNumberFormat="1" applyFont="1" applyFill="1" applyBorder="1" applyAlignment="1" applyProtection="1">
      <protection locked="0"/>
    </xf>
    <xf numFmtId="166" fontId="4" fillId="0" borderId="2" xfId="0" applyNumberFormat="1" applyFont="1" applyFill="1" applyBorder="1" applyAlignment="1" applyProtection="1">
      <protection locked="0"/>
    </xf>
    <xf numFmtId="3" fontId="4" fillId="0" borderId="2" xfId="1" applyNumberFormat="1" applyFont="1" applyFill="1" applyBorder="1" applyAlignment="1" applyProtection="1">
      <protection locked="0"/>
    </xf>
    <xf numFmtId="3" fontId="0" fillId="0" borderId="5" xfId="1" applyNumberFormat="1" applyFont="1" applyBorder="1" applyProtection="1">
      <protection locked="0"/>
    </xf>
    <xf numFmtId="3" fontId="2" fillId="0" borderId="5" xfId="1" applyNumberFormat="1" applyFont="1" applyFill="1" applyBorder="1" applyProtection="1">
      <protection locked="0"/>
    </xf>
    <xf numFmtId="4" fontId="2" fillId="3" borderId="5" xfId="0" applyNumberFormat="1" applyFont="1" applyFill="1" applyBorder="1" applyProtection="1">
      <protection locked="0"/>
    </xf>
    <xf numFmtId="3" fontId="0" fillId="0" borderId="0" xfId="1" applyNumberFormat="1" applyFont="1" applyProtection="1">
      <protection locked="0"/>
    </xf>
    <xf numFmtId="3" fontId="6" fillId="0" borderId="6" xfId="1" applyNumberFormat="1" applyFont="1" applyFill="1" applyBorder="1" applyAlignment="1" applyProtection="1">
      <protection locked="0"/>
    </xf>
    <xf numFmtId="3" fontId="0" fillId="0" borderId="6" xfId="1" applyNumberFormat="1" applyFont="1" applyBorder="1" applyProtection="1">
      <protection locked="0"/>
    </xf>
    <xf numFmtId="3" fontId="0" fillId="0" borderId="2" xfId="1" applyNumberFormat="1" applyFont="1" applyBorder="1" applyProtection="1">
      <protection locked="0"/>
    </xf>
    <xf numFmtId="3" fontId="2" fillId="0" borderId="2" xfId="1" applyNumberFormat="1" applyFont="1" applyFill="1" applyBorder="1" applyAlignment="1" applyProtection="1">
      <alignment horizontal="right"/>
      <protection locked="0"/>
    </xf>
    <xf numFmtId="0" fontId="15" fillId="0" borderId="0" xfId="0" applyFont="1" applyAlignment="1" applyProtection="1">
      <alignment vertical="center"/>
    </xf>
    <xf numFmtId="0" fontId="0" fillId="0" borderId="0" xfId="0" applyAlignment="1" applyProtection="1">
      <alignment vertical="center"/>
    </xf>
    <xf numFmtId="0" fontId="15" fillId="0" borderId="0" xfId="0" applyFont="1" applyFill="1" applyProtection="1"/>
    <xf numFmtId="0" fontId="15" fillId="0" borderId="0" xfId="0" applyFont="1" applyProtection="1"/>
    <xf numFmtId="0" fontId="0" fillId="0" borderId="0" xfId="0" applyFont="1" applyBorder="1" applyProtection="1"/>
    <xf numFmtId="0" fontId="0" fillId="0" borderId="0" xfId="0" applyNumberFormat="1" applyFont="1" applyProtection="1"/>
    <xf numFmtId="0" fontId="7" fillId="0" borderId="0" xfId="0" applyFont="1" applyAlignment="1" applyProtection="1">
      <alignment vertical="center" wrapText="1"/>
    </xf>
    <xf numFmtId="0" fontId="0" fillId="0" borderId="0" xfId="0" applyNumberFormat="1" applyFont="1" applyFill="1" applyProtection="1"/>
    <xf numFmtId="0" fontId="0" fillId="0" borderId="0" xfId="0" applyNumberFormat="1" applyFont="1" applyFill="1" applyBorder="1" applyProtection="1"/>
    <xf numFmtId="1" fontId="0" fillId="0" borderId="0" xfId="0" applyNumberFormat="1" applyFont="1" applyAlignment="1" applyProtection="1">
      <alignment horizontal="right"/>
    </xf>
    <xf numFmtId="1" fontId="0" fillId="0" borderId="0" xfId="0" applyNumberFormat="1" applyFont="1" applyProtection="1"/>
    <xf numFmtId="2" fontId="0" fillId="4" borderId="0" xfId="0" applyNumberFormat="1" applyFont="1" applyFill="1" applyBorder="1" applyProtection="1"/>
    <xf numFmtId="0" fontId="7" fillId="5" borderId="8" xfId="0" applyFont="1" applyFill="1" applyBorder="1" applyAlignment="1" applyProtection="1">
      <alignment horizontal="center"/>
    </xf>
    <xf numFmtId="0" fontId="19" fillId="0" borderId="0" xfId="0" applyFont="1" applyProtection="1"/>
    <xf numFmtId="0" fontId="0" fillId="0" borderId="0" xfId="0" applyAlignment="1" applyProtection="1">
      <alignment wrapText="1"/>
    </xf>
    <xf numFmtId="0" fontId="7" fillId="0" borderId="10" xfId="0" applyFont="1" applyBorder="1" applyAlignment="1" applyProtection="1">
      <alignment wrapText="1"/>
    </xf>
    <xf numFmtId="9" fontId="0" fillId="0" borderId="0" xfId="0" applyNumberFormat="1" applyProtection="1"/>
    <xf numFmtId="9" fontId="0" fillId="0" borderId="10" xfId="3" applyFont="1" applyBorder="1" applyProtection="1"/>
    <xf numFmtId="0" fontId="0" fillId="0" borderId="10" xfId="0" applyBorder="1" applyProtection="1"/>
    <xf numFmtId="0" fontId="0" fillId="0" borderId="0" xfId="0" applyFill="1" applyProtection="1"/>
    <xf numFmtId="0" fontId="2" fillId="0" borderId="0" xfId="0" applyFont="1" applyFill="1" applyBorder="1" applyAlignment="1" applyProtection="1">
      <alignment horizontal="right" wrapText="1"/>
    </xf>
    <xf numFmtId="1" fontId="0" fillId="6" borderId="11" xfId="0" applyNumberFormat="1" applyFill="1" applyBorder="1" applyProtection="1"/>
    <xf numFmtId="2" fontId="0" fillId="6" borderId="11" xfId="0" applyNumberFormat="1" applyFill="1" applyBorder="1" applyAlignment="1" applyProtection="1">
      <alignment horizontal="right"/>
    </xf>
    <xf numFmtId="1" fontId="0" fillId="6" borderId="10" xfId="0" applyNumberFormat="1" applyFill="1" applyBorder="1" applyProtection="1"/>
    <xf numFmtId="1" fontId="2" fillId="6" borderId="10" xfId="0" applyNumberFormat="1" applyFont="1" applyFill="1" applyBorder="1" applyAlignment="1" applyProtection="1">
      <alignment horizontal="right"/>
    </xf>
    <xf numFmtId="0" fontId="2" fillId="0" borderId="0" xfId="0" applyFont="1" applyFill="1" applyBorder="1" applyAlignment="1" applyProtection="1">
      <alignment horizontal="right"/>
    </xf>
    <xf numFmtId="1" fontId="0" fillId="6" borderId="8" xfId="0" applyNumberFormat="1" applyFill="1" applyBorder="1" applyProtection="1"/>
    <xf numFmtId="2" fontId="0" fillId="6" borderId="8" xfId="0" applyNumberFormat="1" applyFill="1" applyBorder="1" applyAlignment="1" applyProtection="1">
      <alignment horizontal="right"/>
    </xf>
    <xf numFmtId="0" fontId="2" fillId="0" borderId="0" xfId="0" applyFont="1" applyFill="1" applyBorder="1" applyAlignment="1" applyProtection="1">
      <alignment wrapText="1"/>
    </xf>
    <xf numFmtId="1" fontId="2" fillId="0" borderId="0" xfId="0" applyNumberFormat="1" applyFont="1" applyFill="1" applyBorder="1" applyProtection="1"/>
    <xf numFmtId="164" fontId="5" fillId="0" borderId="0" xfId="1" applyNumberFormat="1" applyFont="1" applyFill="1" applyBorder="1" applyProtection="1"/>
    <xf numFmtId="2" fontId="2" fillId="0" borderId="0" xfId="0" applyNumberFormat="1" applyFont="1" applyFill="1" applyBorder="1" applyProtection="1"/>
    <xf numFmtId="0" fontId="14" fillId="0" borderId="0" xfId="0" applyFont="1" applyFill="1" applyBorder="1" applyAlignment="1" applyProtection="1"/>
    <xf numFmtId="2" fontId="2" fillId="6" borderId="11" xfId="0" applyNumberFormat="1" applyFont="1" applyFill="1" applyBorder="1" applyAlignment="1" applyProtection="1">
      <alignment horizontal="right"/>
    </xf>
    <xf numFmtId="2" fontId="2" fillId="6" borderId="10" xfId="0" applyNumberFormat="1" applyFont="1" applyFill="1" applyBorder="1" applyAlignment="1" applyProtection="1">
      <alignment horizontal="right"/>
    </xf>
    <xf numFmtId="2" fontId="2" fillId="6" borderId="8" xfId="0" applyNumberFormat="1" applyFont="1" applyFill="1" applyBorder="1" applyAlignment="1" applyProtection="1">
      <alignment horizontal="right"/>
    </xf>
    <xf numFmtId="1" fontId="0" fillId="0" borderId="0" xfId="0" applyNumberFormat="1" applyProtection="1"/>
    <xf numFmtId="0" fontId="8" fillId="0" borderId="0" xfId="0" applyFont="1" applyFill="1" applyProtection="1"/>
    <xf numFmtId="168" fontId="0" fillId="0" borderId="0" xfId="0" applyNumberFormat="1" applyProtection="1"/>
    <xf numFmtId="9" fontId="4" fillId="0" borderId="0" xfId="3" applyFont="1" applyFill="1" applyBorder="1" applyProtection="1"/>
    <xf numFmtId="6" fontId="0" fillId="0" borderId="0" xfId="0" applyNumberFormat="1" applyFill="1" applyBorder="1" applyProtection="1"/>
    <xf numFmtId="0" fontId="0" fillId="0" borderId="0" xfId="0" applyFill="1" applyBorder="1" applyAlignment="1" applyProtection="1">
      <alignment horizontal="right" wrapText="1"/>
    </xf>
    <xf numFmtId="164" fontId="2" fillId="0" borderId="0" xfId="1" applyNumberFormat="1" applyFont="1" applyFill="1" applyBorder="1" applyProtection="1"/>
    <xf numFmtId="164" fontId="0" fillId="0" borderId="0" xfId="0" applyNumberFormat="1" applyFill="1" applyBorder="1" applyProtection="1"/>
    <xf numFmtId="169" fontId="0" fillId="0" borderId="0" xfId="1" applyNumberFormat="1" applyFont="1" applyFill="1" applyBorder="1" applyProtection="1"/>
    <xf numFmtId="165" fontId="2" fillId="0" borderId="0" xfId="1" applyNumberFormat="1" applyFont="1" applyFill="1" applyBorder="1" applyProtection="1"/>
    <xf numFmtId="165" fontId="0" fillId="0" borderId="0" xfId="0" applyNumberFormat="1" applyFill="1" applyBorder="1" applyProtection="1"/>
    <xf numFmtId="1" fontId="0" fillId="0" borderId="0" xfId="1" applyNumberFormat="1" applyFont="1" applyFill="1" applyBorder="1" applyProtection="1"/>
    <xf numFmtId="169" fontId="0" fillId="0" borderId="0" xfId="0" applyNumberFormat="1" applyFill="1" applyBorder="1" applyProtection="1"/>
    <xf numFmtId="164" fontId="0" fillId="0" borderId="0" xfId="0" applyNumberFormat="1" applyBorder="1" applyProtection="1"/>
    <xf numFmtId="165" fontId="0" fillId="0" borderId="0" xfId="0" applyNumberFormat="1" applyBorder="1" applyAlignment="1" applyProtection="1">
      <alignment horizontal="right"/>
    </xf>
    <xf numFmtId="165" fontId="0" fillId="0" borderId="0" xfId="0" applyNumberFormat="1" applyFill="1" applyBorder="1" applyAlignment="1" applyProtection="1">
      <alignment horizontal="right"/>
    </xf>
    <xf numFmtId="3" fontId="2" fillId="0" borderId="0" xfId="0" applyNumberFormat="1" applyFont="1" applyFill="1" applyBorder="1" applyProtection="1"/>
    <xf numFmtId="3" fontId="2" fillId="3" borderId="0" xfId="0" applyNumberFormat="1" applyFont="1" applyFill="1" applyBorder="1" applyProtection="1"/>
    <xf numFmtId="0" fontId="2" fillId="0" borderId="1" xfId="0" applyFont="1" applyFill="1" applyBorder="1" applyAlignment="1" applyProtection="1">
      <alignment wrapText="1"/>
    </xf>
    <xf numFmtId="0" fontId="2" fillId="0" borderId="1" xfId="0" applyFont="1" applyFill="1" applyBorder="1" applyProtection="1"/>
    <xf numFmtId="0" fontId="2" fillId="0" borderId="1" xfId="0" applyFont="1" applyFill="1" applyBorder="1" applyAlignment="1" applyProtection="1">
      <alignment horizontal="right"/>
    </xf>
    <xf numFmtId="16" fontId="2" fillId="0" borderId="1" xfId="0" applyNumberFormat="1" applyFont="1" applyFill="1" applyBorder="1" applyAlignment="1" applyProtection="1">
      <alignment horizontal="right"/>
    </xf>
    <xf numFmtId="0" fontId="2" fillId="0" borderId="1" xfId="0" applyFont="1" applyFill="1" applyBorder="1" applyAlignment="1" applyProtection="1">
      <alignment horizontal="right" wrapText="1"/>
    </xf>
    <xf numFmtId="169" fontId="0" fillId="0" borderId="0" xfId="1" applyNumberFormat="1" applyFont="1" applyBorder="1" applyProtection="1"/>
    <xf numFmtId="0" fontId="2" fillId="0" borderId="2" xfId="0" applyFont="1" applyFill="1" applyBorder="1" applyProtection="1"/>
    <xf numFmtId="0" fontId="2" fillId="0" borderId="5" xfId="0" applyFont="1" applyFill="1" applyBorder="1" applyProtection="1"/>
    <xf numFmtId="1" fontId="2" fillId="0" borderId="5" xfId="0" applyNumberFormat="1" applyFont="1" applyFill="1" applyBorder="1" applyProtection="1"/>
    <xf numFmtId="3" fontId="2" fillId="0" borderId="5" xfId="0" applyNumberFormat="1" applyFont="1" applyFill="1" applyBorder="1" applyProtection="1"/>
    <xf numFmtId="0" fontId="0" fillId="3" borderId="5" xfId="0" applyFill="1" applyBorder="1" applyProtection="1"/>
    <xf numFmtId="0" fontId="0" fillId="3" borderId="5" xfId="0" applyFill="1" applyBorder="1" applyAlignment="1" applyProtection="1">
      <alignment horizontal="right"/>
    </xf>
    <xf numFmtId="0" fontId="2" fillId="3" borderId="5" xfId="0" applyFont="1" applyFill="1" applyBorder="1" applyProtection="1"/>
    <xf numFmtId="0" fontId="2" fillId="3" borderId="0" xfId="0" applyFont="1" applyFill="1" applyBorder="1" applyProtection="1"/>
    <xf numFmtId="1" fontId="0" fillId="3" borderId="0" xfId="0" applyNumberFormat="1" applyFill="1" applyProtection="1"/>
    <xf numFmtId="0" fontId="0" fillId="3" borderId="0" xfId="0" applyFill="1" applyProtection="1"/>
    <xf numFmtId="1" fontId="2" fillId="3" borderId="0" xfId="0" applyNumberFormat="1" applyFont="1" applyFill="1" applyBorder="1" applyProtection="1"/>
    <xf numFmtId="1" fontId="0" fillId="3" borderId="5" xfId="0" applyNumberFormat="1" applyFill="1" applyBorder="1" applyProtection="1"/>
    <xf numFmtId="1" fontId="2" fillId="3" borderId="5" xfId="0" applyNumberFormat="1" applyFont="1" applyFill="1" applyBorder="1" applyProtection="1"/>
    <xf numFmtId="0" fontId="0" fillId="0" borderId="6" xfId="0" applyBorder="1" applyProtection="1"/>
    <xf numFmtId="166" fontId="6" fillId="0" borderId="6" xfId="1" applyNumberFormat="1" applyFont="1" applyFill="1" applyBorder="1" applyAlignment="1" applyProtection="1"/>
    <xf numFmtId="0" fontId="0" fillId="3" borderId="6" xfId="0" applyFill="1" applyBorder="1" applyProtection="1"/>
    <xf numFmtId="166" fontId="6" fillId="3" borderId="6" xfId="1" applyNumberFormat="1" applyFont="1" applyFill="1" applyBorder="1" applyAlignment="1" applyProtection="1"/>
    <xf numFmtId="0" fontId="2" fillId="0" borderId="2" xfId="0" applyFont="1" applyFill="1" applyBorder="1" applyAlignment="1" applyProtection="1">
      <alignment horizontal="right"/>
    </xf>
    <xf numFmtId="0" fontId="0" fillId="3" borderId="2" xfId="0" applyFill="1" applyBorder="1" applyProtection="1"/>
    <xf numFmtId="0" fontId="2" fillId="3" borderId="2" xfId="0" applyFont="1" applyFill="1" applyBorder="1" applyAlignment="1" applyProtection="1">
      <alignment horizontal="right"/>
    </xf>
    <xf numFmtId="0" fontId="4" fillId="0" borderId="0" xfId="0" applyNumberFormat="1" applyFont="1" applyFill="1" applyBorder="1" applyAlignment="1" applyProtection="1"/>
    <xf numFmtId="4" fontId="4" fillId="2" borderId="0" xfId="1" applyNumberFormat="1" applyFont="1" applyFill="1" applyBorder="1" applyProtection="1"/>
    <xf numFmtId="0" fontId="4" fillId="0" borderId="6" xfId="0" applyNumberFormat="1" applyFont="1" applyFill="1" applyBorder="1" applyAlignment="1" applyProtection="1"/>
    <xf numFmtId="166" fontId="4" fillId="0" borderId="6" xfId="1" applyNumberFormat="1" applyFont="1" applyFill="1" applyBorder="1" applyAlignment="1" applyProtection="1"/>
    <xf numFmtId="166" fontId="2" fillId="0" borderId="0" xfId="0" applyNumberFormat="1" applyFont="1" applyFill="1" applyBorder="1" applyProtection="1"/>
    <xf numFmtId="0" fontId="4" fillId="3" borderId="6" xfId="0" applyNumberFormat="1" applyFont="1" applyFill="1" applyBorder="1" applyAlignment="1" applyProtection="1"/>
    <xf numFmtId="3" fontId="4" fillId="3" borderId="6" xfId="1" applyNumberFormat="1" applyFont="1" applyFill="1" applyBorder="1" applyAlignment="1" applyProtection="1"/>
    <xf numFmtId="166" fontId="4" fillId="0" borderId="0" xfId="1" applyNumberFormat="1" applyFont="1" applyFill="1" applyBorder="1" applyAlignment="1" applyProtection="1"/>
    <xf numFmtId="0" fontId="4" fillId="3" borderId="0" xfId="0" applyNumberFormat="1" applyFont="1" applyFill="1" applyBorder="1" applyAlignment="1" applyProtection="1"/>
    <xf numFmtId="3" fontId="4" fillId="3" borderId="0" xfId="1" applyNumberFormat="1" applyFont="1" applyFill="1" applyBorder="1" applyAlignment="1" applyProtection="1"/>
    <xf numFmtId="0" fontId="4" fillId="0" borderId="2" xfId="0" applyNumberFormat="1" applyFont="1" applyFill="1" applyBorder="1" applyAlignment="1" applyProtection="1"/>
    <xf numFmtId="4" fontId="4" fillId="2" borderId="2" xfId="1" applyNumberFormat="1" applyFont="1" applyFill="1" applyBorder="1" applyProtection="1"/>
    <xf numFmtId="166" fontId="4" fillId="0" borderId="2" xfId="1" applyNumberFormat="1" applyFont="1" applyFill="1" applyBorder="1" applyAlignment="1" applyProtection="1"/>
    <xf numFmtId="0" fontId="4" fillId="3" borderId="2" xfId="0" applyNumberFormat="1" applyFont="1" applyFill="1" applyBorder="1" applyAlignment="1" applyProtection="1"/>
    <xf numFmtId="3" fontId="4" fillId="3" borderId="2" xfId="1" applyNumberFormat="1" applyFont="1" applyFill="1" applyBorder="1" applyAlignment="1" applyProtection="1"/>
    <xf numFmtId="0" fontId="2" fillId="0" borderId="5" xfId="0" applyFont="1" applyFill="1" applyBorder="1" applyAlignment="1" applyProtection="1">
      <alignment horizontal="left"/>
    </xf>
    <xf numFmtId="166" fontId="0" fillId="0" borderId="5" xfId="0" applyNumberFormat="1" applyBorder="1" applyProtection="1"/>
    <xf numFmtId="166" fontId="2" fillId="0" borderId="5" xfId="0" applyNumberFormat="1" applyFont="1" applyFill="1" applyBorder="1" applyProtection="1"/>
    <xf numFmtId="0" fontId="2" fillId="3" borderId="5" xfId="0" applyFont="1" applyFill="1" applyBorder="1" applyAlignment="1" applyProtection="1">
      <alignment horizontal="left"/>
    </xf>
    <xf numFmtId="3" fontId="0" fillId="3" borderId="5" xfId="0" applyNumberFormat="1" applyFill="1" applyBorder="1" applyProtection="1"/>
    <xf numFmtId="3" fontId="2" fillId="3" borderId="5" xfId="0" applyNumberFormat="1" applyFont="1" applyFill="1" applyBorder="1" applyProtection="1"/>
    <xf numFmtId="167" fontId="4" fillId="0" borderId="6" xfId="1" applyNumberFormat="1" applyFont="1" applyFill="1" applyBorder="1" applyAlignment="1" applyProtection="1"/>
    <xf numFmtId="4" fontId="4" fillId="0" borderId="6" xfId="1" applyNumberFormat="1" applyFont="1" applyFill="1" applyBorder="1" applyAlignment="1" applyProtection="1"/>
    <xf numFmtId="4" fontId="4" fillId="3" borderId="6" xfId="1" applyNumberFormat="1" applyFont="1" applyFill="1" applyBorder="1" applyAlignment="1" applyProtection="1"/>
    <xf numFmtId="2" fontId="2" fillId="3" borderId="0" xfId="0" applyNumberFormat="1" applyFont="1" applyFill="1" applyBorder="1" applyProtection="1"/>
    <xf numFmtId="167" fontId="4" fillId="0" borderId="0" xfId="1" applyNumberFormat="1" applyFont="1" applyFill="1" applyBorder="1" applyAlignment="1" applyProtection="1"/>
    <xf numFmtId="4" fontId="4" fillId="0" borderId="0" xfId="1" applyNumberFormat="1" applyFont="1" applyFill="1" applyBorder="1" applyAlignment="1" applyProtection="1"/>
    <xf numFmtId="4" fontId="4" fillId="3" borderId="0" xfId="1" applyNumberFormat="1" applyFont="1" applyFill="1" applyBorder="1" applyAlignment="1" applyProtection="1"/>
    <xf numFmtId="167" fontId="4" fillId="0" borderId="2" xfId="1" applyNumberFormat="1" applyFont="1" applyFill="1" applyBorder="1" applyAlignment="1" applyProtection="1"/>
    <xf numFmtId="4" fontId="4" fillId="0" borderId="2" xfId="1" applyNumberFormat="1" applyFont="1" applyFill="1" applyBorder="1" applyAlignment="1" applyProtection="1"/>
    <xf numFmtId="4" fontId="4" fillId="3" borderId="2" xfId="1" applyNumberFormat="1" applyFont="1" applyFill="1" applyBorder="1" applyAlignment="1" applyProtection="1"/>
    <xf numFmtId="4" fontId="0" fillId="0" borderId="5" xfId="0" applyNumberFormat="1" applyBorder="1" applyProtection="1"/>
    <xf numFmtId="2" fontId="2" fillId="0" borderId="5" xfId="0" applyNumberFormat="1" applyFont="1" applyFill="1" applyBorder="1" applyProtection="1"/>
    <xf numFmtId="4" fontId="0" fillId="3" borderId="5" xfId="0" applyNumberFormat="1" applyFill="1" applyBorder="1" applyProtection="1"/>
    <xf numFmtId="2" fontId="2" fillId="3" borderId="5" xfId="0" applyNumberFormat="1" applyFont="1" applyFill="1" applyBorder="1" applyProtection="1"/>
    <xf numFmtId="166" fontId="0" fillId="0" borderId="0" xfId="0" applyNumberFormat="1" applyBorder="1" applyProtection="1"/>
    <xf numFmtId="3" fontId="4" fillId="0" borderId="6" xfId="1" applyNumberFormat="1" applyFont="1" applyFill="1" applyBorder="1" applyAlignment="1" applyProtection="1"/>
    <xf numFmtId="3" fontId="4" fillId="0" borderId="0" xfId="1" applyNumberFormat="1" applyFont="1" applyFill="1" applyBorder="1" applyAlignment="1" applyProtection="1"/>
    <xf numFmtId="166" fontId="0" fillId="0" borderId="2" xfId="0" applyNumberFormat="1" applyBorder="1" applyProtection="1"/>
    <xf numFmtId="3" fontId="4" fillId="0" borderId="2" xfId="1" applyNumberFormat="1" applyFont="1" applyFill="1" applyBorder="1" applyAlignment="1" applyProtection="1"/>
    <xf numFmtId="3" fontId="0" fillId="0" borderId="5" xfId="0" applyNumberFormat="1" applyBorder="1" applyProtection="1"/>
    <xf numFmtId="0" fontId="4" fillId="0" borderId="0" xfId="0" applyNumberFormat="1" applyFont="1" applyFill="1" applyBorder="1" applyAlignment="1" applyProtection="1">
      <alignment wrapText="1"/>
    </xf>
    <xf numFmtId="0" fontId="22" fillId="0" borderId="0" xfId="0" applyFont="1" applyProtection="1"/>
    <xf numFmtId="9" fontId="0" fillId="6" borderId="11" xfId="3" applyFont="1" applyFill="1" applyBorder="1" applyAlignment="1" applyProtection="1">
      <alignment horizontal="right"/>
    </xf>
    <xf numFmtId="9" fontId="4" fillId="6" borderId="10" xfId="0" applyNumberFormat="1" applyFont="1" applyFill="1" applyBorder="1" applyAlignment="1" applyProtection="1">
      <alignment horizontal="right"/>
    </xf>
    <xf numFmtId="43" fontId="2" fillId="0" borderId="0" xfId="0" applyNumberFormat="1" applyFont="1" applyFill="1" applyBorder="1" applyProtection="1"/>
    <xf numFmtId="0" fontId="0" fillId="0" borderId="0" xfId="0" applyFill="1" applyBorder="1" applyAlignment="1" applyProtection="1"/>
    <xf numFmtId="0" fontId="0" fillId="0" borderId="0" xfId="0" applyFill="1" applyBorder="1" applyAlignment="1" applyProtection="1">
      <alignment vertical="center"/>
    </xf>
    <xf numFmtId="0" fontId="0" fillId="0" borderId="0" xfId="0" applyFill="1" applyBorder="1" applyAlignment="1" applyProtection="1">
      <alignment horizontal="left" vertical="center"/>
    </xf>
    <xf numFmtId="0" fontId="10" fillId="5" borderId="10" xfId="0" applyNumberFormat="1" applyFont="1" applyFill="1" applyBorder="1" applyAlignment="1" applyProtection="1">
      <alignment horizontal="left"/>
    </xf>
    <xf numFmtId="0" fontId="0" fillId="0" borderId="6" xfId="0" applyFont="1" applyBorder="1" applyAlignment="1" applyProtection="1">
      <alignment horizontal="left" vertical="center" wrapText="1" indent="2"/>
    </xf>
    <xf numFmtId="0" fontId="0" fillId="0" borderId="6" xfId="0" applyFont="1" applyBorder="1" applyProtection="1"/>
    <xf numFmtId="9" fontId="0" fillId="7" borderId="15" xfId="3" applyFont="1" applyFill="1" applyBorder="1" applyAlignment="1" applyProtection="1">
      <alignment horizontal="right"/>
    </xf>
    <xf numFmtId="1" fontId="0" fillId="7" borderId="15" xfId="0" applyNumberFormat="1" applyFont="1" applyFill="1" applyBorder="1" applyAlignment="1" applyProtection="1">
      <alignment horizontal="right"/>
    </xf>
    <xf numFmtId="0" fontId="0" fillId="0" borderId="0" xfId="0" applyFont="1" applyFill="1" applyBorder="1" applyAlignment="1" applyProtection="1">
      <alignment horizontal="left"/>
    </xf>
    <xf numFmtId="0" fontId="0" fillId="0" borderId="0" xfId="0" applyFont="1" applyFill="1" applyBorder="1" applyProtection="1"/>
    <xf numFmtId="0" fontId="7" fillId="0" borderId="6" xfId="0" applyFont="1" applyFill="1" applyBorder="1" applyAlignment="1" applyProtection="1"/>
    <xf numFmtId="0" fontId="0" fillId="0" borderId="6" xfId="0" applyFont="1" applyFill="1" applyBorder="1" applyAlignment="1" applyProtection="1"/>
    <xf numFmtId="0" fontId="0" fillId="0" borderId="0" xfId="0" applyFill="1" applyBorder="1" applyAlignment="1" applyProtection="1">
      <alignment horizontal="left"/>
    </xf>
    <xf numFmtId="0" fontId="0" fillId="0" borderId="0" xfId="0" applyAlignment="1" applyProtection="1">
      <alignment horizontal="left" indent="2"/>
    </xf>
    <xf numFmtId="0" fontId="0" fillId="0" borderId="0" xfId="0" applyFill="1" applyBorder="1" applyAlignment="1" applyProtection="1">
      <alignment horizontal="left" wrapText="1" indent="2"/>
    </xf>
    <xf numFmtId="2" fontId="2" fillId="6" borderId="11" xfId="3" applyNumberFormat="1" applyFont="1" applyFill="1" applyBorder="1" applyAlignment="1" applyProtection="1">
      <alignment horizontal="right"/>
    </xf>
    <xf numFmtId="1" fontId="2" fillId="6" borderId="11" xfId="3" applyNumberFormat="1" applyFont="1" applyFill="1" applyBorder="1" applyAlignment="1" applyProtection="1">
      <alignment horizontal="right"/>
    </xf>
    <xf numFmtId="1" fontId="2" fillId="6" borderId="8" xfId="3" applyNumberFormat="1" applyFont="1" applyFill="1" applyBorder="1" applyAlignment="1" applyProtection="1">
      <alignment horizontal="right"/>
    </xf>
    <xf numFmtId="2" fontId="2" fillId="6" borderId="8" xfId="3" applyNumberFormat="1" applyFont="1" applyFill="1" applyBorder="1" applyAlignment="1" applyProtection="1">
      <alignment horizontal="right"/>
    </xf>
    <xf numFmtId="4" fontId="2" fillId="6" borderId="11" xfId="1" applyNumberFormat="1" applyFont="1" applyFill="1" applyBorder="1" applyAlignment="1" applyProtection="1">
      <alignment horizontal="right"/>
    </xf>
    <xf numFmtId="4" fontId="2" fillId="6" borderId="10" xfId="1" applyNumberFormat="1" applyFont="1" applyFill="1" applyBorder="1" applyAlignment="1" applyProtection="1">
      <alignment horizontal="right"/>
    </xf>
    <xf numFmtId="4" fontId="2" fillId="6" borderId="8" xfId="1" applyNumberFormat="1" applyFont="1" applyFill="1" applyBorder="1" applyAlignment="1" applyProtection="1">
      <alignment horizontal="right"/>
    </xf>
    <xf numFmtId="0" fontId="7" fillId="9" borderId="10" xfId="0" applyFont="1" applyFill="1" applyBorder="1" applyAlignment="1" applyProtection="1">
      <alignment horizontal="right"/>
    </xf>
    <xf numFmtId="0" fontId="13" fillId="5" borderId="15" xfId="0" applyFont="1" applyFill="1" applyBorder="1" applyAlignment="1" applyProtection="1"/>
    <xf numFmtId="166" fontId="2" fillId="6" borderId="11" xfId="1" applyNumberFormat="1" applyFont="1" applyFill="1" applyBorder="1" applyAlignment="1" applyProtection="1">
      <alignment horizontal="right"/>
    </xf>
    <xf numFmtId="166" fontId="2" fillId="6" borderId="8" xfId="1" applyNumberFormat="1" applyFont="1" applyFill="1" applyBorder="1" applyAlignment="1" applyProtection="1">
      <alignment horizontal="right"/>
    </xf>
    <xf numFmtId="165" fontId="2" fillId="6" borderId="11" xfId="1" applyNumberFormat="1" applyFont="1" applyFill="1" applyBorder="1" applyAlignment="1" applyProtection="1">
      <alignment horizontal="right"/>
    </xf>
    <xf numFmtId="165" fontId="2" fillId="6" borderId="8" xfId="1" applyNumberFormat="1" applyFont="1" applyFill="1" applyBorder="1" applyAlignment="1" applyProtection="1">
      <alignment horizontal="right"/>
    </xf>
    <xf numFmtId="165" fontId="0" fillId="6" borderId="11" xfId="0" applyNumberFormat="1" applyFill="1" applyBorder="1" applyAlignment="1" applyProtection="1">
      <alignment horizontal="right"/>
    </xf>
    <xf numFmtId="2" fontId="0" fillId="6" borderId="11" xfId="3" applyNumberFormat="1" applyFont="1" applyFill="1" applyBorder="1" applyAlignment="1" applyProtection="1">
      <alignment horizontal="right"/>
    </xf>
    <xf numFmtId="2" fontId="0" fillId="6" borderId="10" xfId="3" applyNumberFormat="1" applyFont="1" applyFill="1" applyBorder="1" applyAlignment="1" applyProtection="1">
      <alignment horizontal="right"/>
    </xf>
    <xf numFmtId="2" fontId="0" fillId="6" borderId="8" xfId="3" applyNumberFormat="1" applyFont="1" applyFill="1" applyBorder="1" applyAlignment="1" applyProtection="1">
      <alignment horizontal="right"/>
    </xf>
    <xf numFmtId="0" fontId="0" fillId="0" borderId="0" xfId="0" applyFill="1" applyBorder="1" applyAlignment="1" applyProtection="1">
      <alignment horizontal="left" vertical="center" indent="8"/>
    </xf>
    <xf numFmtId="0" fontId="13" fillId="5" borderId="15" xfId="0" applyFont="1" applyFill="1" applyBorder="1" applyAlignment="1" applyProtection="1">
      <alignment vertical="center"/>
    </xf>
    <xf numFmtId="0" fontId="7" fillId="0" borderId="0" xfId="0" applyFont="1" applyProtection="1"/>
    <xf numFmtId="0" fontId="0" fillId="5" borderId="8" xfId="0" applyFill="1" applyBorder="1" applyProtection="1"/>
    <xf numFmtId="168" fontId="2" fillId="6" borderId="11" xfId="2" applyNumberFormat="1" applyFont="1" applyFill="1" applyBorder="1" applyAlignment="1" applyProtection="1">
      <alignment horizontal="right"/>
    </xf>
    <xf numFmtId="168" fontId="2" fillId="6" borderId="10" xfId="2" applyNumberFormat="1" applyFont="1" applyFill="1" applyBorder="1" applyAlignment="1" applyProtection="1">
      <alignment horizontal="right"/>
    </xf>
    <xf numFmtId="168" fontId="2" fillId="6" borderId="8" xfId="2" applyNumberFormat="1" applyFont="1" applyFill="1" applyBorder="1" applyAlignment="1" applyProtection="1">
      <alignment horizontal="right"/>
    </xf>
    <xf numFmtId="0" fontId="9" fillId="6" borderId="18" xfId="0" applyFont="1" applyFill="1" applyBorder="1" applyAlignment="1" applyProtection="1">
      <alignment horizontal="left"/>
    </xf>
    <xf numFmtId="168" fontId="2" fillId="6" borderId="18" xfId="2" applyNumberFormat="1" applyFont="1" applyFill="1" applyBorder="1" applyAlignment="1" applyProtection="1">
      <alignment horizontal="right"/>
    </xf>
    <xf numFmtId="168" fontId="2" fillId="6" borderId="18" xfId="0" applyNumberFormat="1" applyFont="1" applyFill="1" applyBorder="1" applyAlignment="1" applyProtection="1">
      <alignment horizontal="right"/>
    </xf>
    <xf numFmtId="0" fontId="2" fillId="5" borderId="18" xfId="0" applyFont="1" applyFill="1" applyBorder="1" applyProtection="1"/>
    <xf numFmtId="0" fontId="9" fillId="5" borderId="18" xfId="0" applyFont="1" applyFill="1" applyBorder="1" applyAlignment="1" applyProtection="1">
      <alignment horizontal="left"/>
    </xf>
    <xf numFmtId="0" fontId="9" fillId="10" borderId="11" xfId="0" applyFont="1" applyFill="1" applyBorder="1" applyAlignment="1" applyProtection="1">
      <alignment horizontal="left" wrapText="1"/>
    </xf>
    <xf numFmtId="168" fontId="2" fillId="10" borderId="11" xfId="2" applyNumberFormat="1" applyFont="1" applyFill="1" applyBorder="1" applyAlignment="1" applyProtection="1">
      <alignment horizontal="right"/>
    </xf>
    <xf numFmtId="0" fontId="9" fillId="10" borderId="10" xfId="0" applyFont="1" applyFill="1" applyBorder="1" applyAlignment="1" applyProtection="1">
      <alignment horizontal="left" wrapText="1"/>
    </xf>
    <xf numFmtId="168" fontId="2" fillId="10" borderId="10" xfId="2" applyNumberFormat="1" applyFont="1" applyFill="1" applyBorder="1" applyAlignment="1" applyProtection="1">
      <alignment horizontal="right"/>
    </xf>
    <xf numFmtId="0" fontId="9" fillId="10" borderId="15" xfId="0" applyFont="1" applyFill="1" applyBorder="1" applyAlignment="1" applyProtection="1">
      <alignment horizontal="left" wrapText="1"/>
    </xf>
    <xf numFmtId="168" fontId="2" fillId="10" borderId="15" xfId="2" applyNumberFormat="1" applyFont="1" applyFill="1" applyBorder="1" applyAlignment="1" applyProtection="1">
      <alignment horizontal="right"/>
    </xf>
    <xf numFmtId="0" fontId="5" fillId="6" borderId="14" xfId="0" applyFont="1" applyFill="1" applyBorder="1" applyAlignment="1" applyProtection="1">
      <alignment horizontal="left"/>
    </xf>
    <xf numFmtId="0" fontId="0" fillId="6" borderId="6" xfId="0" applyFill="1" applyBorder="1" applyAlignment="1" applyProtection="1"/>
    <xf numFmtId="0" fontId="2" fillId="6" borderId="13" xfId="0" applyFont="1" applyFill="1" applyBorder="1" applyAlignment="1" applyProtection="1"/>
    <xf numFmtId="0" fontId="5" fillId="6" borderId="7" xfId="0" applyFont="1" applyFill="1" applyBorder="1" applyAlignment="1" applyProtection="1">
      <alignment horizontal="left"/>
    </xf>
    <xf numFmtId="172" fontId="2" fillId="6" borderId="2" xfId="0" applyNumberFormat="1" applyFont="1" applyFill="1" applyBorder="1" applyAlignment="1" applyProtection="1"/>
    <xf numFmtId="0" fontId="5" fillId="6" borderId="2" xfId="0" applyFont="1" applyFill="1" applyBorder="1" applyAlignment="1" applyProtection="1"/>
    <xf numFmtId="0" fontId="2" fillId="6" borderId="12" xfId="0" applyFont="1" applyFill="1" applyBorder="1" applyAlignment="1" applyProtection="1"/>
    <xf numFmtId="0" fontId="13" fillId="5" borderId="3" xfId="0" applyFont="1" applyFill="1" applyBorder="1" applyProtection="1"/>
    <xf numFmtId="0" fontId="0" fillId="5" borderId="5" xfId="0" applyFill="1" applyBorder="1" applyProtection="1"/>
    <xf numFmtId="0" fontId="0" fillId="5" borderId="4" xfId="0" applyFill="1" applyBorder="1" applyProtection="1"/>
    <xf numFmtId="2" fontId="2" fillId="6" borderId="11" xfId="1" applyNumberFormat="1" applyFont="1" applyFill="1" applyBorder="1" applyAlignment="1" applyProtection="1">
      <alignment horizontal="right"/>
    </xf>
    <xf numFmtId="2" fontId="2" fillId="6" borderId="10" xfId="1" applyNumberFormat="1" applyFont="1" applyFill="1" applyBorder="1" applyAlignment="1" applyProtection="1">
      <alignment horizontal="right"/>
    </xf>
    <xf numFmtId="2" fontId="2" fillId="6" borderId="8" xfId="1" applyNumberFormat="1" applyFont="1" applyFill="1" applyBorder="1" applyAlignment="1" applyProtection="1">
      <alignment horizontal="right"/>
    </xf>
    <xf numFmtId="2" fontId="2" fillId="6" borderId="18" xfId="0" applyNumberFormat="1" applyFont="1" applyFill="1" applyBorder="1" applyAlignment="1" applyProtection="1">
      <alignment horizontal="right"/>
    </xf>
    <xf numFmtId="2" fontId="9" fillId="5" borderId="18" xfId="0" applyNumberFormat="1" applyFont="1" applyFill="1" applyBorder="1" applyAlignment="1" applyProtection="1">
      <alignment horizontal="left"/>
    </xf>
    <xf numFmtId="2" fontId="2" fillId="10" borderId="11" xfId="1" applyNumberFormat="1" applyFont="1" applyFill="1" applyBorder="1" applyAlignment="1" applyProtection="1">
      <alignment horizontal="right"/>
    </xf>
    <xf numFmtId="2" fontId="2" fillId="10" borderId="10" xfId="1" applyNumberFormat="1" applyFont="1" applyFill="1" applyBorder="1" applyAlignment="1" applyProtection="1">
      <alignment horizontal="right"/>
    </xf>
    <xf numFmtId="2" fontId="2" fillId="10" borderId="15" xfId="1" applyNumberFormat="1" applyFont="1" applyFill="1" applyBorder="1" applyAlignment="1" applyProtection="1">
      <alignment horizontal="right"/>
    </xf>
    <xf numFmtId="0" fontId="0" fillId="0" borderId="0" xfId="0" applyBorder="1" applyAlignment="1" applyProtection="1">
      <alignment vertical="center" wrapText="1"/>
    </xf>
    <xf numFmtId="0" fontId="24" fillId="0" borderId="0" xfId="0" applyFont="1" applyAlignment="1" applyProtection="1">
      <alignment vertical="center"/>
    </xf>
    <xf numFmtId="0" fontId="0" fillId="6" borderId="3" xfId="0" applyFill="1" applyBorder="1" applyAlignment="1" applyProtection="1">
      <alignment vertical="center"/>
    </xf>
    <xf numFmtId="0" fontId="0" fillId="6" borderId="5" xfId="0" applyFill="1" applyBorder="1" applyAlignment="1" applyProtection="1">
      <alignment vertical="center"/>
    </xf>
    <xf numFmtId="0" fontId="0" fillId="6" borderId="4" xfId="0" applyFill="1" applyBorder="1" applyAlignment="1" applyProtection="1">
      <alignment vertical="center"/>
    </xf>
    <xf numFmtId="1" fontId="0" fillId="8" borderId="11" xfId="0" applyNumberFormat="1" applyFill="1" applyBorder="1" applyAlignment="1" applyProtection="1">
      <alignment horizontal="right"/>
      <protection locked="0"/>
    </xf>
    <xf numFmtId="1" fontId="2" fillId="8" borderId="11" xfId="1" applyNumberFormat="1" applyFont="1" applyFill="1" applyBorder="1" applyAlignment="1" applyProtection="1">
      <alignment horizontal="right"/>
      <protection locked="0"/>
    </xf>
    <xf numFmtId="1" fontId="2" fillId="8" borderId="11" xfId="0" applyNumberFormat="1" applyFont="1" applyFill="1" applyBorder="1" applyAlignment="1" applyProtection="1">
      <alignment horizontal="right"/>
      <protection locked="0"/>
    </xf>
    <xf numFmtId="1" fontId="2" fillId="8" borderId="10" xfId="1" applyNumberFormat="1" applyFont="1" applyFill="1" applyBorder="1" applyAlignment="1" applyProtection="1">
      <alignment horizontal="right"/>
      <protection locked="0"/>
    </xf>
    <xf numFmtId="1" fontId="2" fillId="8" borderId="10" xfId="0" applyNumberFormat="1" applyFont="1" applyFill="1" applyBorder="1" applyAlignment="1" applyProtection="1">
      <alignment horizontal="right"/>
      <protection locked="0"/>
    </xf>
    <xf numFmtId="1" fontId="0" fillId="8" borderId="8" xfId="0" applyNumberFormat="1" applyFill="1" applyBorder="1" applyAlignment="1" applyProtection="1">
      <alignment horizontal="right"/>
      <protection locked="0"/>
    </xf>
    <xf numFmtId="1" fontId="2" fillId="8" borderId="8" xfId="1" applyNumberFormat="1" applyFont="1" applyFill="1" applyBorder="1" applyAlignment="1" applyProtection="1">
      <alignment horizontal="right"/>
      <protection locked="0"/>
    </xf>
    <xf numFmtId="1" fontId="2" fillId="8" borderId="8" xfId="0" applyNumberFormat="1" applyFont="1" applyFill="1" applyBorder="1" applyAlignment="1" applyProtection="1">
      <alignment horizontal="right"/>
      <protection locked="0"/>
    </xf>
    <xf numFmtId="0" fontId="0" fillId="0" borderId="0" xfId="0" applyBorder="1" applyAlignment="1" applyProtection="1"/>
    <xf numFmtId="0" fontId="7" fillId="5" borderId="8" xfId="0" applyFont="1" applyFill="1" applyBorder="1" applyAlignment="1" applyProtection="1">
      <alignment wrapText="1"/>
    </xf>
    <xf numFmtId="0" fontId="7" fillId="5" borderId="6" xfId="0" applyFont="1" applyFill="1" applyBorder="1" applyAlignment="1" applyProtection="1">
      <alignment horizontal="left" wrapText="1"/>
    </xf>
    <xf numFmtId="0" fontId="7" fillId="5" borderId="15" xfId="0" applyFont="1" applyFill="1" applyBorder="1" applyAlignment="1" applyProtection="1">
      <alignment horizontal="left" wrapText="1"/>
    </xf>
    <xf numFmtId="0" fontId="0" fillId="6" borderId="10" xfId="0" applyFont="1" applyFill="1" applyBorder="1"/>
    <xf numFmtId="0" fontId="4" fillId="6" borderId="10" xfId="0" applyFont="1" applyFill="1" applyBorder="1" applyAlignment="1"/>
    <xf numFmtId="0" fontId="0" fillId="6" borderId="10" xfId="0" applyFont="1" applyFill="1" applyBorder="1" applyAlignment="1"/>
    <xf numFmtId="0" fontId="2" fillId="0" borderId="0" xfId="0" applyFont="1" applyFill="1" applyBorder="1" applyAlignment="1">
      <alignment horizontal="right"/>
    </xf>
    <xf numFmtId="0" fontId="5" fillId="0" borderId="0" xfId="0" applyFont="1" applyFill="1" applyBorder="1" applyAlignment="1">
      <alignment horizontal="right"/>
    </xf>
    <xf numFmtId="0" fontId="5" fillId="0" borderId="0" xfId="0" applyFont="1" applyFill="1" applyBorder="1"/>
    <xf numFmtId="3" fontId="5" fillId="0" borderId="0" xfId="0" applyNumberFormat="1" applyFont="1" applyFill="1" applyBorder="1"/>
    <xf numFmtId="0" fontId="4" fillId="6" borderId="10" xfId="0" quotePrefix="1" applyFont="1" applyFill="1" applyBorder="1" applyAlignment="1">
      <alignment vertical="top"/>
    </xf>
    <xf numFmtId="0" fontId="0" fillId="6" borderId="10" xfId="0" applyFont="1" applyFill="1" applyBorder="1" applyAlignment="1" applyProtection="1">
      <alignment horizontal="left"/>
    </xf>
    <xf numFmtId="0" fontId="3" fillId="6" borderId="10" xfId="0" applyFont="1" applyFill="1" applyBorder="1" applyAlignment="1" applyProtection="1">
      <alignment horizontal="left" wrapText="1"/>
    </xf>
    <xf numFmtId="0" fontId="4" fillId="6" borderId="10" xfId="0" applyFont="1" applyFill="1" applyBorder="1" applyAlignment="1" applyProtection="1">
      <alignment horizontal="left"/>
    </xf>
    <xf numFmtId="0" fontId="7" fillId="0" borderId="0" xfId="0" applyFont="1" applyBorder="1" applyAlignment="1" applyProtection="1">
      <alignment horizontal="left"/>
      <protection locked="0"/>
    </xf>
    <xf numFmtId="0" fontId="0" fillId="0" borderId="0" xfId="0" applyBorder="1" applyProtection="1">
      <protection locked="0"/>
    </xf>
    <xf numFmtId="0" fontId="7" fillId="5" borderId="8" xfId="0" applyFont="1" applyFill="1" applyBorder="1" applyAlignment="1" applyProtection="1">
      <alignment horizontal="left"/>
      <protection locked="0"/>
    </xf>
    <xf numFmtId="0" fontId="7" fillId="5" borderId="8" xfId="0" applyFont="1" applyFill="1" applyBorder="1" applyAlignment="1" applyProtection="1">
      <alignment horizontal="right" wrapText="1"/>
      <protection locked="0"/>
    </xf>
    <xf numFmtId="0" fontId="7" fillId="5" borderId="8" xfId="0" applyFont="1" applyFill="1" applyBorder="1" applyAlignment="1" applyProtection="1">
      <alignment horizontal="right"/>
      <protection locked="0"/>
    </xf>
    <xf numFmtId="0" fontId="7" fillId="6" borderId="11" xfId="0" applyFont="1" applyFill="1" applyBorder="1" applyAlignment="1" applyProtection="1">
      <alignment horizontal="left"/>
      <protection locked="0"/>
    </xf>
    <xf numFmtId="4" fontId="0" fillId="6" borderId="11" xfId="0" applyNumberFormat="1" applyFill="1" applyBorder="1" applyAlignment="1" applyProtection="1">
      <alignment horizontal="right"/>
      <protection locked="0"/>
    </xf>
    <xf numFmtId="4" fontId="0" fillId="6" borderId="11" xfId="1" applyNumberFormat="1" applyFont="1" applyFill="1" applyBorder="1" applyAlignment="1" applyProtection="1">
      <alignment horizontal="right"/>
      <protection locked="0"/>
    </xf>
    <xf numFmtId="168" fontId="0" fillId="6" borderId="11" xfId="2" applyNumberFormat="1" applyFont="1" applyFill="1" applyBorder="1" applyAlignment="1" applyProtection="1">
      <alignment horizontal="right"/>
      <protection locked="0"/>
    </xf>
    <xf numFmtId="171" fontId="0" fillId="6" borderId="11" xfId="2" applyNumberFormat="1" applyFont="1" applyFill="1" applyBorder="1" applyAlignment="1" applyProtection="1">
      <alignment horizontal="right"/>
      <protection locked="0"/>
    </xf>
    <xf numFmtId="0" fontId="7" fillId="6" borderId="10" xfId="0" applyFont="1" applyFill="1" applyBorder="1" applyAlignment="1" applyProtection="1">
      <alignment horizontal="left"/>
      <protection locked="0"/>
    </xf>
    <xf numFmtId="4" fontId="0" fillId="6" borderId="10" xfId="0" applyNumberFormat="1" applyFill="1" applyBorder="1" applyAlignment="1" applyProtection="1">
      <alignment horizontal="right"/>
      <protection locked="0"/>
    </xf>
    <xf numFmtId="168" fontId="0" fillId="6" borderId="10" xfId="2" applyNumberFormat="1" applyFont="1" applyFill="1" applyBorder="1" applyAlignment="1" applyProtection="1">
      <alignment horizontal="right"/>
      <protection locked="0"/>
    </xf>
    <xf numFmtId="170" fontId="0" fillId="6" borderId="10" xfId="0" applyNumberFormat="1" applyFill="1" applyBorder="1" applyAlignment="1" applyProtection="1">
      <alignment horizontal="right"/>
      <protection locked="0"/>
    </xf>
    <xf numFmtId="170" fontId="0" fillId="6" borderId="11" xfId="1" applyNumberFormat="1" applyFont="1" applyFill="1" applyBorder="1" applyAlignment="1" applyProtection="1">
      <alignment horizontal="right"/>
      <protection locked="0"/>
    </xf>
    <xf numFmtId="0" fontId="7" fillId="6" borderId="10" xfId="0" applyFont="1" applyFill="1" applyBorder="1" applyAlignment="1" applyProtection="1">
      <alignment horizontal="right"/>
      <protection locked="0"/>
    </xf>
    <xf numFmtId="170" fontId="0" fillId="6" borderId="8" xfId="0" applyNumberFormat="1" applyFill="1" applyBorder="1" applyAlignment="1" applyProtection="1">
      <alignment horizontal="right"/>
      <protection locked="0"/>
    </xf>
    <xf numFmtId="168" fontId="0" fillId="6" borderId="8" xfId="2" applyNumberFormat="1" applyFont="1" applyFill="1" applyBorder="1" applyAlignment="1" applyProtection="1">
      <alignment horizontal="right"/>
      <protection locked="0"/>
    </xf>
    <xf numFmtId="0" fontId="7" fillId="6" borderId="19" xfId="0" applyFont="1" applyFill="1" applyBorder="1" applyAlignment="1" applyProtection="1">
      <alignment horizontal="right"/>
      <protection locked="0"/>
    </xf>
    <xf numFmtId="170" fontId="0" fillId="6" borderId="18" xfId="0" applyNumberFormat="1" applyFill="1" applyBorder="1" applyAlignment="1" applyProtection="1">
      <alignment horizontal="right"/>
      <protection locked="0"/>
    </xf>
    <xf numFmtId="168" fontId="0" fillId="6" borderId="18" xfId="2" applyNumberFormat="1" applyFont="1" applyFill="1" applyBorder="1" applyAlignment="1" applyProtection="1">
      <alignment horizontal="right"/>
      <protection locked="0"/>
    </xf>
    <xf numFmtId="3" fontId="0" fillId="6" borderId="11" xfId="0" applyNumberFormat="1" applyFill="1" applyBorder="1" applyProtection="1">
      <protection locked="0"/>
    </xf>
    <xf numFmtId="168" fontId="0" fillId="6" borderId="11" xfId="2" applyNumberFormat="1" applyFont="1" applyFill="1" applyBorder="1" applyProtection="1">
      <protection locked="0"/>
    </xf>
    <xf numFmtId="4" fontId="0" fillId="6" borderId="10" xfId="1" applyNumberFormat="1" applyFont="1" applyFill="1" applyBorder="1" applyAlignment="1" applyProtection="1">
      <alignment horizontal="right"/>
      <protection locked="0"/>
    </xf>
    <xf numFmtId="4" fontId="0" fillId="6" borderId="8" xfId="0" applyNumberFormat="1" applyFill="1" applyBorder="1" applyAlignment="1" applyProtection="1">
      <alignment horizontal="right"/>
      <protection locked="0"/>
    </xf>
    <xf numFmtId="4" fontId="0" fillId="6" borderId="8" xfId="1" applyNumberFormat="1" applyFont="1" applyFill="1" applyBorder="1" applyAlignment="1" applyProtection="1">
      <alignment horizontal="right"/>
      <protection locked="0"/>
    </xf>
    <xf numFmtId="0" fontId="7" fillId="6" borderId="8" xfId="0" applyFont="1" applyFill="1" applyBorder="1" applyAlignment="1" applyProtection="1">
      <alignment horizontal="right"/>
      <protection locked="0"/>
    </xf>
    <xf numFmtId="3" fontId="0" fillId="6" borderId="19" xfId="0" applyNumberFormat="1" applyFill="1" applyBorder="1" applyAlignment="1" applyProtection="1">
      <alignment horizontal="right"/>
      <protection locked="0"/>
    </xf>
    <xf numFmtId="168" fontId="0" fillId="6" borderId="19" xfId="2" applyNumberFormat="1" applyFont="1" applyFill="1" applyBorder="1" applyAlignment="1" applyProtection="1">
      <alignment horizontal="right"/>
      <protection locked="0"/>
    </xf>
    <xf numFmtId="0" fontId="0" fillId="6" borderId="11" xfId="0" applyFill="1" applyBorder="1" applyAlignment="1" applyProtection="1">
      <alignment horizontal="right"/>
      <protection locked="0"/>
    </xf>
    <xf numFmtId="168" fontId="0" fillId="8" borderId="11" xfId="0" applyNumberFormat="1" applyFill="1" applyBorder="1" applyProtection="1">
      <protection locked="0"/>
    </xf>
    <xf numFmtId="168" fontId="0" fillId="8" borderId="10" xfId="0" applyNumberFormat="1" applyFill="1" applyBorder="1" applyProtection="1">
      <protection locked="0"/>
    </xf>
    <xf numFmtId="0" fontId="0" fillId="8" borderId="11" xfId="0" applyFill="1" applyBorder="1" applyProtection="1">
      <protection locked="0"/>
    </xf>
    <xf numFmtId="0" fontId="0" fillId="8" borderId="10" xfId="0" applyNumberFormat="1" applyFill="1" applyBorder="1" applyProtection="1">
      <protection locked="0"/>
    </xf>
    <xf numFmtId="1" fontId="0" fillId="8" borderId="11" xfId="0" applyNumberFormat="1" applyFont="1" applyFill="1" applyBorder="1" applyAlignment="1" applyProtection="1">
      <alignment horizontal="right"/>
      <protection locked="0"/>
    </xf>
    <xf numFmtId="1" fontId="0" fillId="8" borderId="10" xfId="0" applyNumberFormat="1" applyFont="1" applyFill="1" applyBorder="1" applyAlignment="1" applyProtection="1">
      <alignment horizontal="right"/>
      <protection locked="0"/>
    </xf>
    <xf numFmtId="1" fontId="0" fillId="8" borderId="4" xfId="0" applyNumberFormat="1" applyFont="1" applyFill="1" applyBorder="1" applyAlignment="1" applyProtection="1">
      <alignment horizontal="right"/>
      <protection locked="0"/>
    </xf>
    <xf numFmtId="0" fontId="0" fillId="8" borderId="10" xfId="0" applyFont="1" applyFill="1" applyBorder="1" applyAlignment="1" applyProtection="1">
      <alignment horizontal="left"/>
      <protection locked="0"/>
    </xf>
    <xf numFmtId="0" fontId="0" fillId="0" borderId="0" xfId="0" applyFont="1" applyAlignment="1" applyProtection="1">
      <alignment horizontal="left"/>
      <protection locked="0"/>
    </xf>
    <xf numFmtId="1" fontId="0" fillId="0" borderId="0" xfId="0" applyNumberFormat="1" applyFont="1" applyAlignment="1" applyProtection="1">
      <alignment horizontal="right"/>
      <protection locked="0"/>
    </xf>
    <xf numFmtId="0" fontId="7" fillId="6" borderId="10" xfId="0" applyFont="1" applyFill="1" applyBorder="1" applyAlignment="1" applyProtection="1">
      <alignment horizontal="left" wrapText="1"/>
      <protection locked="0"/>
    </xf>
    <xf numFmtId="0" fontId="7" fillId="6" borderId="11" xfId="0" applyFont="1" applyFill="1" applyBorder="1" applyAlignment="1" applyProtection="1">
      <alignment horizontal="left" wrapText="1"/>
      <protection locked="0"/>
    </xf>
    <xf numFmtId="0" fontId="7" fillId="6" borderId="22" xfId="0" applyFont="1" applyFill="1" applyBorder="1" applyAlignment="1" applyProtection="1">
      <alignment horizontal="left" wrapText="1"/>
      <protection locked="0"/>
    </xf>
    <xf numFmtId="14" fontId="0" fillId="8" borderId="10" xfId="0" applyNumberFormat="1" applyFill="1" applyBorder="1" applyAlignment="1" applyProtection="1">
      <alignment horizontal="right"/>
      <protection locked="0"/>
    </xf>
    <xf numFmtId="0" fontId="0" fillId="8" borderId="10" xfId="0" applyFill="1" applyBorder="1" applyAlignment="1" applyProtection="1">
      <alignment horizontal="right"/>
      <protection locked="0"/>
    </xf>
    <xf numFmtId="3" fontId="0" fillId="8" borderId="10" xfId="0" applyNumberFormat="1" applyFill="1" applyBorder="1" applyAlignment="1" applyProtection="1">
      <alignment horizontal="right"/>
      <protection locked="0"/>
    </xf>
    <xf numFmtId="0" fontId="0" fillId="8" borderId="10" xfId="0" applyFill="1" applyBorder="1" applyAlignment="1" applyProtection="1">
      <alignment horizontal="left"/>
      <protection locked="0"/>
    </xf>
    <xf numFmtId="0" fontId="0" fillId="8" borderId="10" xfId="0" applyFill="1" applyBorder="1" applyProtection="1">
      <protection locked="0"/>
    </xf>
    <xf numFmtId="0" fontId="4" fillId="6" borderId="3" xfId="0" applyFont="1" applyFill="1" applyBorder="1" applyAlignment="1" applyProtection="1">
      <alignment horizontal="left" vertical="center" indent="3"/>
    </xf>
    <xf numFmtId="0" fontId="0" fillId="0" borderId="5" xfId="0" applyBorder="1" applyAlignment="1" applyProtection="1">
      <alignment horizontal="left" vertical="center" indent="3"/>
    </xf>
    <xf numFmtId="0" fontId="0" fillId="0" borderId="4" xfId="0" applyBorder="1" applyAlignment="1" applyProtection="1">
      <alignment horizontal="left" vertical="center" indent="3"/>
    </xf>
    <xf numFmtId="0" fontId="4" fillId="6" borderId="7" xfId="0" applyFont="1" applyFill="1" applyBorder="1" applyAlignment="1" applyProtection="1">
      <alignment horizontal="left" vertical="center" wrapText="1" indent="3"/>
    </xf>
    <xf numFmtId="0" fontId="4" fillId="0" borderId="2" xfId="0" applyFont="1" applyBorder="1" applyAlignment="1" applyProtection="1">
      <alignment horizontal="left" vertical="center" wrapText="1" indent="3"/>
    </xf>
    <xf numFmtId="0" fontId="4" fillId="0" borderId="12" xfId="0" applyFont="1" applyBorder="1" applyAlignment="1" applyProtection="1">
      <alignment horizontal="left" vertical="center" wrapText="1" indent="3"/>
    </xf>
    <xf numFmtId="0" fontId="13" fillId="5" borderId="3" xfId="0" applyFont="1" applyFill="1" applyBorder="1" applyAlignment="1" applyProtection="1">
      <alignment vertical="center"/>
    </xf>
    <xf numFmtId="0" fontId="13" fillId="5" borderId="5" xfId="0" applyFont="1" applyFill="1" applyBorder="1" applyAlignment="1" applyProtection="1">
      <alignment vertical="center"/>
    </xf>
    <xf numFmtId="0" fontId="13" fillId="5" borderId="4" xfId="0" applyFont="1" applyFill="1" applyBorder="1" applyAlignment="1" applyProtection="1">
      <alignment vertical="center"/>
    </xf>
    <xf numFmtId="0" fontId="4" fillId="6" borderId="3" xfId="0" applyFont="1" applyFill="1" applyBorder="1" applyAlignment="1" applyProtection="1">
      <alignment horizontal="left" vertical="center" wrapText="1" indent="3"/>
    </xf>
    <xf numFmtId="0" fontId="4" fillId="6" borderId="5" xfId="0" applyFont="1" applyFill="1" applyBorder="1" applyAlignment="1" applyProtection="1">
      <alignment horizontal="left" vertical="center" wrapText="1" indent="3"/>
    </xf>
    <xf numFmtId="0" fontId="4" fillId="6" borderId="4" xfId="0" applyFont="1" applyFill="1" applyBorder="1" applyAlignment="1" applyProtection="1">
      <alignment horizontal="left" vertical="center" wrapText="1" indent="3"/>
    </xf>
    <xf numFmtId="0" fontId="4" fillId="6" borderId="14" xfId="0" applyFont="1" applyFill="1" applyBorder="1" applyAlignment="1" applyProtection="1">
      <alignment horizontal="left" vertical="center" indent="3"/>
    </xf>
    <xf numFmtId="0" fontId="4" fillId="0" borderId="6" xfId="0" applyFont="1" applyBorder="1" applyAlignment="1" applyProtection="1">
      <alignment horizontal="left" vertical="center" indent="3"/>
    </xf>
    <xf numFmtId="0" fontId="4" fillId="0" borderId="13" xfId="0" applyFont="1" applyBorder="1" applyAlignment="1" applyProtection="1">
      <alignment horizontal="left" vertical="center" indent="3"/>
    </xf>
    <xf numFmtId="0" fontId="20" fillId="6" borderId="14" xfId="0" applyFont="1" applyFill="1" applyBorder="1" applyAlignment="1" applyProtection="1">
      <alignment vertical="center" wrapText="1"/>
    </xf>
    <xf numFmtId="0" fontId="15" fillId="6" borderId="6" xfId="0" applyFont="1" applyFill="1" applyBorder="1" applyAlignment="1" applyProtection="1">
      <alignment vertical="center" wrapText="1"/>
    </xf>
    <xf numFmtId="0" fontId="15" fillId="6" borderId="13" xfId="0" applyFont="1" applyFill="1" applyBorder="1" applyAlignment="1" applyProtection="1">
      <alignment vertical="center" wrapText="1"/>
    </xf>
    <xf numFmtId="0" fontId="15" fillId="6" borderId="20" xfId="0" applyFont="1" applyFill="1" applyBorder="1" applyAlignment="1" applyProtection="1">
      <alignment vertical="center" wrapText="1"/>
    </xf>
    <xf numFmtId="0" fontId="15" fillId="6" borderId="0" xfId="0" applyFont="1" applyFill="1" applyBorder="1" applyAlignment="1" applyProtection="1">
      <alignment vertical="center" wrapText="1"/>
    </xf>
    <xf numFmtId="0" fontId="15" fillId="6" borderId="21" xfId="0" applyFont="1" applyFill="1" applyBorder="1" applyAlignment="1" applyProtection="1">
      <alignment vertical="center" wrapText="1"/>
    </xf>
    <xf numFmtId="0" fontId="0" fillId="0" borderId="7" xfId="0" applyBorder="1" applyAlignment="1" applyProtection="1">
      <alignment vertical="center" wrapText="1"/>
    </xf>
    <xf numFmtId="0" fontId="0" fillId="0" borderId="2" xfId="0" applyBorder="1" applyAlignment="1" applyProtection="1">
      <alignment vertical="center" wrapText="1"/>
    </xf>
    <xf numFmtId="0" fontId="0" fillId="0" borderId="12" xfId="0" applyBorder="1" applyAlignment="1" applyProtection="1">
      <alignment vertical="center" wrapText="1"/>
    </xf>
    <xf numFmtId="0" fontId="4" fillId="6" borderId="14" xfId="0" applyFont="1" applyFill="1" applyBorder="1" applyAlignment="1" applyProtection="1">
      <alignment horizontal="left" vertical="center" wrapText="1" indent="3"/>
    </xf>
    <xf numFmtId="0" fontId="4" fillId="6" borderId="6" xfId="0" applyFont="1" applyFill="1" applyBorder="1" applyAlignment="1" applyProtection="1">
      <alignment horizontal="left" vertical="center" wrapText="1" indent="3"/>
    </xf>
    <xf numFmtId="0" fontId="4" fillId="6" borderId="13" xfId="0" applyFont="1" applyFill="1" applyBorder="1" applyAlignment="1" applyProtection="1">
      <alignment horizontal="left" vertical="center" wrapText="1" indent="3"/>
    </xf>
    <xf numFmtId="0" fontId="4" fillId="6" borderId="2" xfId="0" applyFont="1" applyFill="1" applyBorder="1" applyAlignment="1" applyProtection="1">
      <alignment horizontal="left" vertical="center" wrapText="1" indent="3"/>
    </xf>
    <xf numFmtId="0" fontId="4" fillId="6" borderId="12" xfId="0" applyFont="1" applyFill="1" applyBorder="1" applyAlignment="1" applyProtection="1">
      <alignment horizontal="left" vertical="center" wrapText="1" indent="3"/>
    </xf>
    <xf numFmtId="0" fontId="0" fillId="6" borderId="6" xfId="0" applyFont="1" applyFill="1" applyBorder="1" applyAlignment="1" applyProtection="1">
      <alignment horizontal="left" vertical="center" wrapText="1" indent="3"/>
    </xf>
    <xf numFmtId="0" fontId="0" fillId="6" borderId="13" xfId="0" applyFont="1" applyFill="1" applyBorder="1" applyAlignment="1" applyProtection="1">
      <alignment horizontal="left" vertical="center" wrapText="1" indent="3"/>
    </xf>
    <xf numFmtId="0" fontId="0" fillId="6" borderId="7" xfId="0" applyFont="1" applyFill="1" applyBorder="1" applyAlignment="1" applyProtection="1">
      <alignment horizontal="left" vertical="center" wrapText="1" indent="3"/>
    </xf>
    <xf numFmtId="0" fontId="0" fillId="6" borderId="2" xfId="0" applyFont="1" applyFill="1" applyBorder="1" applyAlignment="1" applyProtection="1">
      <alignment horizontal="left" vertical="center" wrapText="1" indent="3"/>
    </xf>
    <xf numFmtId="0" fontId="0" fillId="6" borderId="12" xfId="0" applyFont="1" applyFill="1" applyBorder="1" applyAlignment="1" applyProtection="1">
      <alignment horizontal="left" vertical="center" wrapText="1" indent="3"/>
    </xf>
    <xf numFmtId="0" fontId="0" fillId="8" borderId="3" xfId="0" applyFill="1" applyBorder="1" applyAlignment="1" applyProtection="1">
      <protection locked="0"/>
    </xf>
    <xf numFmtId="0" fontId="0" fillId="0" borderId="5" xfId="0" applyBorder="1" applyAlignment="1" applyProtection="1">
      <protection locked="0"/>
    </xf>
    <xf numFmtId="0" fontId="0" fillId="8" borderId="5" xfId="0" applyFill="1" applyBorder="1" applyAlignment="1" applyProtection="1">
      <alignment wrapText="1"/>
      <protection locked="0"/>
    </xf>
    <xf numFmtId="0" fontId="0" fillId="0" borderId="5" xfId="0" applyBorder="1" applyAlignment="1" applyProtection="1">
      <alignment wrapText="1"/>
      <protection locked="0"/>
    </xf>
    <xf numFmtId="0" fontId="0" fillId="0" borderId="4" xfId="0" applyBorder="1" applyAlignment="1" applyProtection="1">
      <alignment wrapText="1"/>
      <protection locked="0"/>
    </xf>
    <xf numFmtId="0" fontId="0" fillId="6" borderId="3" xfId="0" applyFill="1" applyBorder="1" applyAlignment="1" applyProtection="1">
      <alignment horizontal="left" vertical="center" wrapText="1" indent="8"/>
    </xf>
    <xf numFmtId="0" fontId="0" fillId="0" borderId="5" xfId="0" applyBorder="1" applyAlignment="1" applyProtection="1">
      <alignment horizontal="left" vertical="center" wrapText="1" indent="8"/>
    </xf>
    <xf numFmtId="0" fontId="0" fillId="0" borderId="4" xfId="0" applyBorder="1" applyAlignment="1" applyProtection="1">
      <alignment horizontal="left" vertical="center" wrapText="1" indent="8"/>
    </xf>
    <xf numFmtId="0" fontId="0" fillId="6" borderId="3" xfId="0" applyFill="1" applyBorder="1" applyAlignment="1" applyProtection="1">
      <alignment horizontal="left" vertical="center" wrapText="1" indent="5"/>
    </xf>
    <xf numFmtId="0" fontId="0" fillId="0" borderId="5" xfId="0" applyBorder="1" applyAlignment="1" applyProtection="1">
      <alignment horizontal="left" vertical="center" wrapText="1" indent="5"/>
    </xf>
    <xf numFmtId="0" fontId="0" fillId="0" borderId="4" xfId="0" applyBorder="1" applyAlignment="1" applyProtection="1">
      <alignment horizontal="left" vertical="center" wrapText="1" indent="5"/>
    </xf>
    <xf numFmtId="0" fontId="0" fillId="6" borderId="14" xfId="0" applyFill="1" applyBorder="1" applyAlignment="1" applyProtection="1">
      <alignment horizontal="left" vertical="center" wrapText="1" indent="5"/>
    </xf>
    <xf numFmtId="0" fontId="0" fillId="6" borderId="6" xfId="0" applyFill="1" applyBorder="1" applyAlignment="1" applyProtection="1">
      <alignment horizontal="left" vertical="center" wrapText="1" indent="5"/>
    </xf>
    <xf numFmtId="0" fontId="0" fillId="6" borderId="13" xfId="0" applyFill="1" applyBorder="1" applyAlignment="1" applyProtection="1">
      <alignment horizontal="left" vertical="center" wrapText="1" indent="5"/>
    </xf>
    <xf numFmtId="0" fontId="0" fillId="6" borderId="7" xfId="0" applyFill="1" applyBorder="1" applyAlignment="1" applyProtection="1">
      <alignment horizontal="left" vertical="center" wrapText="1" indent="5"/>
    </xf>
    <xf numFmtId="0" fontId="0" fillId="6" borderId="2" xfId="0" applyFill="1" applyBorder="1" applyAlignment="1" applyProtection="1">
      <alignment horizontal="left" vertical="center" wrapText="1" indent="5"/>
    </xf>
    <xf numFmtId="0" fontId="0" fillId="6" borderId="12" xfId="0" applyFill="1" applyBorder="1" applyAlignment="1" applyProtection="1">
      <alignment horizontal="left" vertical="center" wrapText="1" indent="5"/>
    </xf>
    <xf numFmtId="0" fontId="0" fillId="6" borderId="3" xfId="0" applyFill="1" applyBorder="1" applyAlignment="1" applyProtection="1">
      <alignment horizontal="left" indent="8"/>
    </xf>
    <xf numFmtId="0" fontId="0" fillId="0" borderId="5" xfId="0" applyBorder="1" applyAlignment="1" applyProtection="1">
      <alignment horizontal="left" indent="8"/>
    </xf>
    <xf numFmtId="0" fontId="0" fillId="0" borderId="4" xfId="0" applyBorder="1" applyAlignment="1" applyProtection="1">
      <alignment horizontal="left" indent="8"/>
    </xf>
    <xf numFmtId="0" fontId="0" fillId="6" borderId="3" xfId="0" applyFill="1" applyBorder="1" applyAlignment="1" applyProtection="1">
      <alignment horizontal="left" vertical="center" indent="8"/>
    </xf>
    <xf numFmtId="0" fontId="0" fillId="6" borderId="5" xfId="0" applyFill="1" applyBorder="1" applyAlignment="1" applyProtection="1">
      <alignment horizontal="left" vertical="center" indent="8"/>
    </xf>
    <xf numFmtId="0" fontId="0" fillId="6" borderId="4" xfId="0" applyFill="1" applyBorder="1" applyAlignment="1" applyProtection="1">
      <alignment horizontal="left" vertical="center" indent="8"/>
    </xf>
    <xf numFmtId="0" fontId="0" fillId="0" borderId="5" xfId="0" applyBorder="1" applyAlignment="1" applyProtection="1">
      <alignment horizontal="left" vertical="center" indent="8"/>
    </xf>
    <xf numFmtId="0" fontId="0" fillId="0" borderId="4" xfId="0" applyBorder="1" applyAlignment="1" applyProtection="1">
      <alignment horizontal="left" vertical="center" indent="8"/>
    </xf>
    <xf numFmtId="0" fontId="0" fillId="6" borderId="14" xfId="0" applyFill="1" applyBorder="1" applyAlignment="1" applyProtection="1">
      <alignment horizontal="left" vertical="center" wrapText="1" indent="8"/>
    </xf>
    <xf numFmtId="0" fontId="0" fillId="6" borderId="6" xfId="0" applyFill="1" applyBorder="1" applyAlignment="1" applyProtection="1">
      <alignment horizontal="left" vertical="center" wrapText="1" indent="8"/>
    </xf>
    <xf numFmtId="0" fontId="0" fillId="6" borderId="13" xfId="0" applyFill="1" applyBorder="1" applyAlignment="1" applyProtection="1">
      <alignment horizontal="left" vertical="center" wrapText="1" indent="8"/>
    </xf>
    <xf numFmtId="0" fontId="0" fillId="6" borderId="20" xfId="0" applyFill="1" applyBorder="1" applyAlignment="1" applyProtection="1">
      <alignment horizontal="left" vertical="center" wrapText="1" indent="8"/>
    </xf>
    <xf numFmtId="0" fontId="0" fillId="6" borderId="0" xfId="0" applyFill="1" applyBorder="1" applyAlignment="1" applyProtection="1">
      <alignment horizontal="left" vertical="center" wrapText="1" indent="8"/>
    </xf>
    <xf numFmtId="0" fontId="0" fillId="6" borderId="21" xfId="0" applyFill="1" applyBorder="1" applyAlignment="1" applyProtection="1">
      <alignment horizontal="left" vertical="center" wrapText="1" indent="8"/>
    </xf>
    <xf numFmtId="0" fontId="0" fillId="6" borderId="7" xfId="0" applyFill="1" applyBorder="1" applyAlignment="1" applyProtection="1">
      <alignment horizontal="left" vertical="center" wrapText="1" indent="8"/>
    </xf>
    <xf numFmtId="0" fontId="0" fillId="6" borderId="2" xfId="0" applyFill="1" applyBorder="1" applyAlignment="1" applyProtection="1">
      <alignment horizontal="left" vertical="center" wrapText="1" indent="8"/>
    </xf>
    <xf numFmtId="0" fontId="0" fillId="6" borderId="12" xfId="0" applyFill="1" applyBorder="1" applyAlignment="1" applyProtection="1">
      <alignment horizontal="left" vertical="center" wrapText="1" indent="8"/>
    </xf>
    <xf numFmtId="0" fontId="0" fillId="6" borderId="14" xfId="0" applyFill="1" applyBorder="1" applyAlignment="1" applyProtection="1">
      <alignment horizontal="left" vertical="center" indent="8"/>
    </xf>
    <xf numFmtId="0" fontId="0" fillId="0" borderId="6" xfId="0" applyBorder="1" applyAlignment="1" applyProtection="1">
      <alignment horizontal="left" vertical="center" indent="8"/>
    </xf>
    <xf numFmtId="0" fontId="0" fillId="0" borderId="13" xfId="0" applyBorder="1" applyAlignment="1" applyProtection="1">
      <alignment horizontal="left" vertical="center" indent="8"/>
    </xf>
    <xf numFmtId="0" fontId="13" fillId="5" borderId="3" xfId="0" applyFont="1" applyFill="1" applyBorder="1" applyAlignment="1" applyProtection="1"/>
    <xf numFmtId="0" fontId="13" fillId="5" borderId="4" xfId="0" applyFont="1" applyFill="1" applyBorder="1" applyAlignment="1" applyProtection="1"/>
    <xf numFmtId="0" fontId="0" fillId="6" borderId="3" xfId="0" applyFill="1" applyBorder="1" applyAlignment="1" applyProtection="1">
      <alignment horizontal="left" vertical="center" indent="5"/>
    </xf>
    <xf numFmtId="0" fontId="0" fillId="6" borderId="5" xfId="0" applyFill="1" applyBorder="1" applyAlignment="1" applyProtection="1">
      <alignment horizontal="left" vertical="center" indent="5"/>
    </xf>
    <xf numFmtId="0" fontId="0" fillId="6" borderId="4" xfId="0" applyFill="1" applyBorder="1" applyAlignment="1" applyProtection="1">
      <alignment horizontal="left" vertical="center" indent="5"/>
    </xf>
    <xf numFmtId="0" fontId="0" fillId="8" borderId="3" xfId="0" applyFill="1" applyBorder="1" applyAlignment="1" applyProtection="1">
      <alignment horizontal="left" indent="2"/>
    </xf>
    <xf numFmtId="0" fontId="0" fillId="8" borderId="4" xfId="0" applyFill="1" applyBorder="1" applyAlignment="1" applyProtection="1">
      <alignment horizontal="left" indent="2"/>
    </xf>
    <xf numFmtId="0" fontId="7" fillId="0" borderId="2" xfId="0" applyFont="1" applyBorder="1" applyAlignment="1" applyProtection="1">
      <alignment vertical="center"/>
    </xf>
    <xf numFmtId="0" fontId="14" fillId="6" borderId="10" xfId="0" applyFont="1" applyFill="1" applyBorder="1" applyAlignment="1" applyProtection="1">
      <alignment vertical="center" wrapText="1"/>
    </xf>
    <xf numFmtId="0" fontId="0" fillId="8" borderId="10" xfId="0" applyFont="1" applyFill="1" applyBorder="1" applyAlignment="1" applyProtection="1">
      <alignment horizontal="left" indent="3"/>
    </xf>
    <xf numFmtId="0" fontId="0" fillId="8" borderId="10" xfId="0" applyFont="1" applyFill="1" applyBorder="1" applyAlignment="1" applyProtection="1">
      <alignment horizontal="left" wrapText="1" indent="3"/>
    </xf>
    <xf numFmtId="0" fontId="0" fillId="8" borderId="14" xfId="0" applyFont="1" applyFill="1" applyBorder="1" applyAlignment="1" applyProtection="1">
      <alignment horizontal="left" wrapText="1" indent="3"/>
    </xf>
    <xf numFmtId="0" fontId="0" fillId="8" borderId="6" xfId="0" applyFont="1" applyFill="1" applyBorder="1" applyAlignment="1" applyProtection="1">
      <alignment horizontal="left" wrapText="1" indent="3"/>
    </xf>
    <xf numFmtId="0" fontId="0" fillId="8" borderId="13" xfId="0" applyFont="1" applyFill="1" applyBorder="1" applyAlignment="1" applyProtection="1">
      <alignment horizontal="left" wrapText="1" indent="3"/>
    </xf>
    <xf numFmtId="0" fontId="0" fillId="8" borderId="20" xfId="0" applyFont="1" applyFill="1" applyBorder="1" applyAlignment="1" applyProtection="1">
      <alignment horizontal="left" wrapText="1" indent="3"/>
    </xf>
    <xf numFmtId="0" fontId="0" fillId="8" borderId="0" xfId="0" applyFont="1" applyFill="1" applyBorder="1" applyAlignment="1" applyProtection="1">
      <alignment horizontal="left" wrapText="1" indent="3"/>
    </xf>
    <xf numFmtId="0" fontId="0" fillId="8" borderId="21" xfId="0" applyFont="1" applyFill="1" applyBorder="1" applyAlignment="1" applyProtection="1">
      <alignment horizontal="left" wrapText="1" indent="3"/>
    </xf>
    <xf numFmtId="0" fontId="0" fillId="8" borderId="14" xfId="0" applyFill="1" applyBorder="1" applyAlignment="1" applyProtection="1">
      <alignment horizontal="left" vertical="top" wrapText="1" indent="2"/>
    </xf>
    <xf numFmtId="0" fontId="0" fillId="8" borderId="6" xfId="0" applyFill="1" applyBorder="1" applyAlignment="1" applyProtection="1">
      <alignment horizontal="left" vertical="top" wrapText="1" indent="2"/>
    </xf>
    <xf numFmtId="0" fontId="0" fillId="8" borderId="13" xfId="0" applyFill="1" applyBorder="1" applyAlignment="1" applyProtection="1">
      <alignment horizontal="left" vertical="top" wrapText="1" indent="2"/>
    </xf>
    <xf numFmtId="0" fontId="0" fillId="8" borderId="7" xfId="0" applyFill="1" applyBorder="1" applyAlignment="1" applyProtection="1">
      <alignment horizontal="left" vertical="top" wrapText="1" indent="2"/>
    </xf>
    <xf numFmtId="0" fontId="0" fillId="8" borderId="2" xfId="0" applyFill="1" applyBorder="1" applyAlignment="1" applyProtection="1">
      <alignment horizontal="left" vertical="top" wrapText="1" indent="2"/>
    </xf>
    <xf numFmtId="0" fontId="0" fillId="8" borderId="12" xfId="0" applyFill="1" applyBorder="1" applyAlignment="1" applyProtection="1">
      <alignment horizontal="left" vertical="top" wrapText="1" indent="2"/>
    </xf>
    <xf numFmtId="0" fontId="0" fillId="8" borderId="10" xfId="0" applyFill="1" applyBorder="1" applyAlignment="1" applyProtection="1">
      <alignment horizontal="left" vertical="center" wrapText="1" indent="2"/>
    </xf>
    <xf numFmtId="0" fontId="0" fillId="8" borderId="10" xfId="0" applyFill="1" applyBorder="1" applyAlignment="1" applyProtection="1">
      <alignment horizontal="left" vertical="center" indent="2"/>
    </xf>
    <xf numFmtId="0" fontId="0" fillId="8" borderId="14" xfId="0" applyFill="1" applyBorder="1" applyAlignment="1" applyProtection="1">
      <alignment horizontal="left" indent="2"/>
    </xf>
    <xf numFmtId="0" fontId="0" fillId="0" borderId="6" xfId="0" applyBorder="1" applyAlignment="1" applyProtection="1">
      <alignment horizontal="left" indent="2"/>
    </xf>
    <xf numFmtId="0" fontId="0" fillId="0" borderId="13" xfId="0" applyBorder="1" applyAlignment="1" applyProtection="1">
      <alignment horizontal="left" indent="2"/>
    </xf>
    <xf numFmtId="0" fontId="0" fillId="0" borderId="5" xfId="0" applyBorder="1" applyAlignment="1" applyProtection="1">
      <alignment horizontal="left" indent="2"/>
    </xf>
    <xf numFmtId="0" fontId="0" fillId="0" borderId="4" xfId="0" applyBorder="1" applyAlignment="1" applyProtection="1">
      <alignment horizontal="left" indent="2"/>
    </xf>
    <xf numFmtId="0" fontId="7" fillId="0" borderId="0" xfId="0" applyFont="1" applyAlignment="1" applyProtection="1">
      <alignment wrapText="1"/>
    </xf>
    <xf numFmtId="0" fontId="0" fillId="6" borderId="10" xfId="0" applyFill="1" applyBorder="1" applyAlignment="1" applyProtection="1">
      <alignment wrapText="1"/>
    </xf>
    <xf numFmtId="0" fontId="14" fillId="6" borderId="3" xfId="0" applyFont="1" applyFill="1" applyBorder="1" applyAlignment="1" applyProtection="1">
      <alignment wrapText="1"/>
    </xf>
    <xf numFmtId="0" fontId="14" fillId="6" borderId="5" xfId="0" applyFont="1" applyFill="1" applyBorder="1" applyAlignment="1" applyProtection="1">
      <alignment wrapText="1"/>
    </xf>
    <xf numFmtId="0" fontId="14" fillId="6" borderId="4" xfId="0" applyFont="1" applyFill="1" applyBorder="1" applyAlignment="1" applyProtection="1">
      <alignment wrapText="1"/>
    </xf>
    <xf numFmtId="0" fontId="0" fillId="8" borderId="3" xfId="0" applyFill="1" applyBorder="1" applyAlignment="1" applyProtection="1"/>
    <xf numFmtId="0" fontId="0" fillId="8" borderId="5" xfId="0" applyFill="1" applyBorder="1" applyAlignment="1" applyProtection="1"/>
    <xf numFmtId="0" fontId="0" fillId="8" borderId="4" xfId="0" applyFill="1" applyBorder="1" applyAlignment="1" applyProtection="1"/>
    <xf numFmtId="0" fontId="14" fillId="6" borderId="14" xfId="0" applyFont="1" applyFill="1" applyBorder="1" applyAlignment="1" applyProtection="1">
      <alignment vertical="center" wrapText="1"/>
    </xf>
    <xf numFmtId="0" fontId="14" fillId="6" borderId="6" xfId="0" applyFont="1" applyFill="1" applyBorder="1" applyAlignment="1" applyProtection="1">
      <alignment vertical="center" wrapText="1"/>
    </xf>
    <xf numFmtId="0" fontId="14" fillId="6" borderId="13" xfId="0" applyFont="1" applyFill="1" applyBorder="1" applyAlignment="1" applyProtection="1">
      <alignment vertical="center" wrapText="1"/>
    </xf>
    <xf numFmtId="0" fontId="14" fillId="6" borderId="20" xfId="0" applyFont="1" applyFill="1" applyBorder="1" applyAlignment="1" applyProtection="1">
      <alignment vertical="center" wrapText="1"/>
    </xf>
    <xf numFmtId="0" fontId="14" fillId="6" borderId="0" xfId="0" applyFont="1" applyFill="1" applyBorder="1" applyAlignment="1" applyProtection="1">
      <alignment vertical="center" wrapText="1"/>
    </xf>
    <xf numFmtId="0" fontId="14" fillId="6" borderId="21" xfId="0" applyFont="1" applyFill="1" applyBorder="1" applyAlignment="1" applyProtection="1">
      <alignment vertical="center" wrapText="1"/>
    </xf>
    <xf numFmtId="0" fontId="14" fillId="6" borderId="7" xfId="0" applyFont="1" applyFill="1" applyBorder="1" applyAlignment="1" applyProtection="1">
      <alignment vertical="center" wrapText="1"/>
    </xf>
    <xf numFmtId="0" fontId="14" fillId="6" borderId="2" xfId="0" applyFont="1" applyFill="1" applyBorder="1" applyAlignment="1" applyProtection="1">
      <alignment vertical="center" wrapText="1"/>
    </xf>
    <xf numFmtId="0" fontId="14" fillId="6" borderId="12" xfId="0" applyFont="1" applyFill="1" applyBorder="1" applyAlignment="1" applyProtection="1">
      <alignment vertical="center" wrapText="1"/>
    </xf>
    <xf numFmtId="0" fontId="7" fillId="0" borderId="2" xfId="0" applyFont="1" applyBorder="1" applyAlignment="1" applyProtection="1">
      <alignment horizontal="left" wrapText="1"/>
    </xf>
    <xf numFmtId="0" fontId="0" fillId="0" borderId="2" xfId="0" applyBorder="1" applyAlignment="1" applyProtection="1">
      <alignment wrapText="1"/>
    </xf>
    <xf numFmtId="0" fontId="0" fillId="6" borderId="14" xfId="0" applyFill="1" applyBorder="1" applyAlignment="1" applyProtection="1">
      <alignment wrapText="1"/>
      <protection locked="0"/>
    </xf>
    <xf numFmtId="0" fontId="0" fillId="6" borderId="6" xfId="0" applyFill="1" applyBorder="1" applyAlignment="1" applyProtection="1">
      <alignment wrapText="1"/>
      <protection locked="0"/>
    </xf>
    <xf numFmtId="0" fontId="0" fillId="6" borderId="13" xfId="0" applyFill="1" applyBorder="1" applyAlignment="1" applyProtection="1">
      <alignment wrapText="1"/>
      <protection locked="0"/>
    </xf>
    <xf numFmtId="0" fontId="0" fillId="6" borderId="7" xfId="0" applyFill="1" applyBorder="1" applyAlignment="1" applyProtection="1">
      <alignment wrapText="1"/>
      <protection locked="0"/>
    </xf>
    <xf numFmtId="0" fontId="0" fillId="6" borderId="2" xfId="0" applyFill="1" applyBorder="1" applyAlignment="1" applyProtection="1">
      <alignment wrapText="1"/>
      <protection locked="0"/>
    </xf>
    <xf numFmtId="0" fontId="0" fillId="6" borderId="12" xfId="0" applyFill="1" applyBorder="1" applyAlignment="1" applyProtection="1">
      <alignment wrapText="1"/>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Working%20On\FS\Resource_Quantification\Quantification_Tool\Single%20Tree\Draft_SingleTreeTool_Inland_Sacramento_Valley_TEST_2017_01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ng List"/>
      <sheetName val="Planting List 2"/>
      <sheetName val="Tree Types"/>
      <sheetName val="Sample Calculator"/>
      <sheetName val="drop down menu values (hide)"/>
      <sheetName val="Status"/>
      <sheetName val="CO2 Stored"/>
      <sheetName val="CO2 Look Up Table (hide)"/>
      <sheetName val="Total Live + Replaced Trees"/>
      <sheetName val="Total CO2"/>
      <sheetName val="Summary"/>
      <sheetName val="Co-Benefits"/>
      <sheetName val="Forecast"/>
      <sheetName val="CO2 Stored look up (hide)"/>
      <sheetName val=" Binned Tree#s (hide)"/>
      <sheetName val=" Interception (hide)"/>
      <sheetName val="Air Quality (hide)"/>
      <sheetName val="Energy (hide)"/>
      <sheetName val="CO2 Avoided (hide)"/>
    </sheetNames>
    <sheetDataSet>
      <sheetData sheetId="0" refreshError="1"/>
      <sheetData sheetId="1"/>
      <sheetData sheetId="2" refreshError="1"/>
      <sheetData sheetId="3" refreshError="1"/>
      <sheetData sheetId="4">
        <row r="2">
          <cell r="A2">
            <v>0.01</v>
          </cell>
          <cell r="B2">
            <v>0.8</v>
          </cell>
        </row>
        <row r="3">
          <cell r="A3">
            <v>0.02</v>
          </cell>
          <cell r="B3">
            <v>0.85</v>
          </cell>
        </row>
        <row r="4">
          <cell r="A4">
            <v>0.05</v>
          </cell>
          <cell r="B4">
            <v>0.9</v>
          </cell>
        </row>
        <row r="5">
          <cell r="A5">
            <v>0.1</v>
          </cell>
          <cell r="B5">
            <v>0.95</v>
          </cell>
        </row>
        <row r="6">
          <cell r="A6">
            <v>0.15</v>
          </cell>
          <cell r="B6">
            <v>0.98</v>
          </cell>
        </row>
        <row r="7">
          <cell r="A7">
            <v>0.2</v>
          </cell>
          <cell r="B7">
            <v>0.99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3"/>
  <sheetViews>
    <sheetView tabSelected="1" workbookViewId="0"/>
  </sheetViews>
  <sheetFormatPr defaultColWidth="9.109375" defaultRowHeight="15.6" x14ac:dyDescent="0.3"/>
  <cols>
    <col min="1" max="19" width="9.109375" style="108"/>
    <col min="20" max="20" width="18.44140625" style="108" customWidth="1"/>
    <col min="21" max="21" width="13.6640625" style="108" customWidth="1"/>
    <col min="22" max="22" width="11.5546875" style="108" customWidth="1"/>
    <col min="23" max="16384" width="9.109375" style="108"/>
  </cols>
  <sheetData>
    <row r="2" spans="2:26" s="105" customFormat="1" x14ac:dyDescent="0.3">
      <c r="B2" s="381" t="s">
        <v>301</v>
      </c>
      <c r="C2" s="382"/>
      <c r="D2" s="382"/>
      <c r="E2" s="382"/>
      <c r="F2" s="382"/>
      <c r="G2" s="383"/>
      <c r="S2" s="106"/>
      <c r="T2" s="106"/>
      <c r="U2" s="106"/>
      <c r="V2" s="106"/>
      <c r="W2" s="106"/>
      <c r="X2" s="106"/>
      <c r="Y2" s="106"/>
      <c r="Z2" s="106"/>
    </row>
    <row r="3" spans="2:26" s="105" customFormat="1" ht="18" customHeight="1" x14ac:dyDescent="0.3">
      <c r="S3" s="106"/>
      <c r="T3" s="106"/>
      <c r="U3" s="106"/>
      <c r="V3" s="106"/>
      <c r="W3" s="106"/>
      <c r="X3" s="106"/>
      <c r="Y3" s="106"/>
      <c r="Z3" s="106"/>
    </row>
    <row r="4" spans="2:26" s="105" customFormat="1" ht="18.75" customHeight="1" x14ac:dyDescent="0.3">
      <c r="B4" s="390" t="s">
        <v>338</v>
      </c>
      <c r="C4" s="391"/>
      <c r="D4" s="391"/>
      <c r="E4" s="391"/>
      <c r="F4" s="391"/>
      <c r="G4" s="391"/>
      <c r="H4" s="391"/>
      <c r="I4" s="391"/>
      <c r="J4" s="391"/>
      <c r="K4" s="391"/>
      <c r="L4" s="391"/>
      <c r="M4" s="391"/>
      <c r="N4" s="391"/>
      <c r="O4" s="391"/>
      <c r="P4" s="391"/>
      <c r="Q4" s="392"/>
      <c r="S4" s="106"/>
      <c r="T4" s="106"/>
      <c r="U4" s="106"/>
      <c r="V4" s="106"/>
      <c r="W4" s="106"/>
      <c r="X4" s="106"/>
      <c r="Y4" s="106"/>
      <c r="Z4" s="106"/>
    </row>
    <row r="5" spans="2:26" s="105" customFormat="1" ht="21.75" customHeight="1" x14ac:dyDescent="0.3">
      <c r="B5" s="393"/>
      <c r="C5" s="394"/>
      <c r="D5" s="394"/>
      <c r="E5" s="394"/>
      <c r="F5" s="394"/>
      <c r="G5" s="394"/>
      <c r="H5" s="394"/>
      <c r="I5" s="394"/>
      <c r="J5" s="394"/>
      <c r="K5" s="394"/>
      <c r="L5" s="394"/>
      <c r="M5" s="394"/>
      <c r="N5" s="394"/>
      <c r="O5" s="394"/>
      <c r="P5" s="394"/>
      <c r="Q5" s="395"/>
      <c r="S5" s="106"/>
      <c r="T5" s="106"/>
      <c r="U5" s="106"/>
      <c r="V5" s="106"/>
      <c r="W5" s="106"/>
      <c r="X5" s="106"/>
      <c r="Y5" s="106"/>
      <c r="Z5" s="106"/>
    </row>
    <row r="6" spans="2:26" s="105" customFormat="1" ht="63.75" customHeight="1" x14ac:dyDescent="0.3">
      <c r="B6" s="396"/>
      <c r="C6" s="397"/>
      <c r="D6" s="397"/>
      <c r="E6" s="397"/>
      <c r="F6" s="397"/>
      <c r="G6" s="397"/>
      <c r="H6" s="397"/>
      <c r="I6" s="397"/>
      <c r="J6" s="397"/>
      <c r="K6" s="397"/>
      <c r="L6" s="397"/>
      <c r="M6" s="397"/>
      <c r="N6" s="397"/>
      <c r="O6" s="397"/>
      <c r="P6" s="397"/>
      <c r="Q6" s="398"/>
      <c r="S6" s="106"/>
      <c r="T6" s="106"/>
      <c r="U6" s="106"/>
      <c r="V6" s="106"/>
      <c r="W6" s="106"/>
      <c r="X6" s="106"/>
      <c r="Y6" s="106"/>
      <c r="Z6" s="106"/>
    </row>
    <row r="7" spans="2:26" s="105" customFormat="1" x14ac:dyDescent="0.3">
      <c r="B7" s="299"/>
      <c r="C7" s="299"/>
      <c r="D7" s="299"/>
      <c r="E7" s="299"/>
      <c r="F7" s="299"/>
      <c r="G7" s="299"/>
      <c r="H7" s="299"/>
      <c r="I7" s="299"/>
      <c r="J7" s="299"/>
      <c r="K7" s="299"/>
      <c r="L7" s="299"/>
      <c r="M7" s="299"/>
      <c r="N7" s="299"/>
      <c r="O7" s="299"/>
      <c r="P7" s="299"/>
      <c r="Q7" s="299"/>
      <c r="S7" s="106"/>
      <c r="T7" s="106"/>
      <c r="U7" s="106"/>
      <c r="V7" s="106"/>
      <c r="W7" s="106"/>
      <c r="X7" s="106"/>
      <c r="Y7" s="106"/>
      <c r="Z7" s="106"/>
    </row>
    <row r="8" spans="2:26" s="105" customFormat="1" x14ac:dyDescent="0.3">
      <c r="B8" s="264" t="s">
        <v>216</v>
      </c>
    </row>
    <row r="9" spans="2:26" s="105" customFormat="1" ht="27.75" customHeight="1" x14ac:dyDescent="0.3">
      <c r="B9" s="399" t="s">
        <v>332</v>
      </c>
      <c r="C9" s="404"/>
      <c r="D9" s="404"/>
      <c r="E9" s="404"/>
      <c r="F9" s="404"/>
      <c r="G9" s="404"/>
      <c r="H9" s="404"/>
      <c r="I9" s="404"/>
      <c r="J9" s="404"/>
      <c r="K9" s="404"/>
      <c r="L9" s="404"/>
      <c r="M9" s="404"/>
      <c r="N9" s="404"/>
      <c r="O9" s="404"/>
      <c r="P9" s="404"/>
      <c r="Q9" s="405"/>
    </row>
    <row r="10" spans="2:26" s="105" customFormat="1" ht="24" customHeight="1" x14ac:dyDescent="0.3">
      <c r="B10" s="406"/>
      <c r="C10" s="407"/>
      <c r="D10" s="407"/>
      <c r="E10" s="407"/>
      <c r="F10" s="407"/>
      <c r="G10" s="407"/>
      <c r="H10" s="407"/>
      <c r="I10" s="407"/>
      <c r="J10" s="407"/>
      <c r="K10" s="407"/>
      <c r="L10" s="407"/>
      <c r="M10" s="407"/>
      <c r="N10" s="407"/>
      <c r="O10" s="407"/>
      <c r="P10" s="407"/>
      <c r="Q10" s="408"/>
    </row>
    <row r="11" spans="2:26" s="106" customFormat="1" ht="27.75" customHeight="1" x14ac:dyDescent="0.3">
      <c r="B11" s="384" t="s">
        <v>333</v>
      </c>
      <c r="C11" s="385"/>
      <c r="D11" s="385"/>
      <c r="E11" s="385"/>
      <c r="F11" s="385"/>
      <c r="G11" s="385"/>
      <c r="H11" s="385"/>
      <c r="I11" s="385"/>
      <c r="J11" s="385"/>
      <c r="K11" s="385"/>
      <c r="L11" s="385"/>
      <c r="M11" s="385"/>
      <c r="N11" s="385"/>
      <c r="O11" s="385"/>
      <c r="P11" s="385"/>
      <c r="Q11" s="386"/>
    </row>
    <row r="12" spans="2:26" s="105" customFormat="1" ht="21" customHeight="1" x14ac:dyDescent="0.3">
      <c r="B12" s="387" t="s">
        <v>302</v>
      </c>
      <c r="C12" s="388"/>
      <c r="D12" s="388"/>
      <c r="E12" s="388"/>
      <c r="F12" s="388"/>
      <c r="G12" s="388"/>
      <c r="H12" s="388"/>
      <c r="I12" s="388"/>
      <c r="J12" s="388"/>
      <c r="K12" s="388"/>
      <c r="L12" s="388"/>
      <c r="M12" s="388"/>
      <c r="N12" s="388"/>
      <c r="O12" s="388"/>
      <c r="P12" s="388"/>
      <c r="Q12" s="389"/>
    </row>
    <row r="13" spans="2:26" s="105" customFormat="1" ht="24.75" customHeight="1" x14ac:dyDescent="0.3">
      <c r="B13" s="399" t="s">
        <v>341</v>
      </c>
      <c r="C13" s="400"/>
      <c r="D13" s="400"/>
      <c r="E13" s="400"/>
      <c r="F13" s="400"/>
      <c r="G13" s="400"/>
      <c r="H13" s="400"/>
      <c r="I13" s="400"/>
      <c r="J13" s="400"/>
      <c r="K13" s="400"/>
      <c r="L13" s="400"/>
      <c r="M13" s="400"/>
      <c r="N13" s="400"/>
      <c r="O13" s="400"/>
      <c r="P13" s="400"/>
      <c r="Q13" s="401"/>
    </row>
    <row r="14" spans="2:26" s="105" customFormat="1" ht="24.75" customHeight="1" x14ac:dyDescent="0.3">
      <c r="B14" s="378"/>
      <c r="C14" s="402"/>
      <c r="D14" s="402"/>
      <c r="E14" s="402"/>
      <c r="F14" s="402"/>
      <c r="G14" s="402"/>
      <c r="H14" s="402"/>
      <c r="I14" s="402"/>
      <c r="J14" s="402"/>
      <c r="K14" s="402"/>
      <c r="L14" s="402"/>
      <c r="M14" s="402"/>
      <c r="N14" s="402"/>
      <c r="O14" s="402"/>
      <c r="P14" s="402"/>
      <c r="Q14" s="403"/>
    </row>
    <row r="15" spans="2:26" s="105" customFormat="1" ht="24" customHeight="1" x14ac:dyDescent="0.3">
      <c r="B15" s="384" t="s">
        <v>334</v>
      </c>
      <c r="C15" s="385"/>
      <c r="D15" s="385"/>
      <c r="E15" s="385"/>
      <c r="F15" s="385"/>
      <c r="G15" s="385"/>
      <c r="H15" s="385"/>
      <c r="I15" s="385"/>
      <c r="J15" s="385"/>
      <c r="K15" s="385"/>
      <c r="L15" s="385"/>
      <c r="M15" s="385"/>
      <c r="N15" s="385"/>
      <c r="O15" s="385"/>
      <c r="P15" s="385"/>
      <c r="Q15" s="386"/>
    </row>
    <row r="16" spans="2:26" s="105" customFormat="1" ht="19.5" customHeight="1" x14ac:dyDescent="0.3">
      <c r="B16" s="384" t="s">
        <v>335</v>
      </c>
      <c r="C16" s="385"/>
      <c r="D16" s="385"/>
      <c r="E16" s="385"/>
      <c r="F16" s="385"/>
      <c r="G16" s="385"/>
      <c r="H16" s="385"/>
      <c r="I16" s="385"/>
      <c r="J16" s="385"/>
      <c r="K16" s="385"/>
      <c r="L16" s="385"/>
      <c r="M16" s="385"/>
      <c r="N16" s="385"/>
      <c r="O16" s="385"/>
      <c r="P16" s="385"/>
      <c r="Q16" s="386"/>
    </row>
    <row r="17" spans="2:17" s="105" customFormat="1" ht="18.75" customHeight="1" x14ac:dyDescent="0.3">
      <c r="B17" s="384" t="s">
        <v>308</v>
      </c>
      <c r="C17" s="385"/>
      <c r="D17" s="385"/>
      <c r="E17" s="385"/>
      <c r="F17" s="385"/>
      <c r="G17" s="385"/>
      <c r="H17" s="385"/>
      <c r="I17" s="385"/>
      <c r="J17" s="385"/>
      <c r="K17" s="385"/>
      <c r="L17" s="385"/>
      <c r="M17" s="385"/>
      <c r="N17" s="385"/>
      <c r="O17" s="385"/>
      <c r="P17" s="385"/>
      <c r="Q17" s="386"/>
    </row>
    <row r="18" spans="2:17" s="105" customFormat="1" ht="24.75" customHeight="1" x14ac:dyDescent="0.3">
      <c r="B18" s="375" t="s">
        <v>336</v>
      </c>
      <c r="C18" s="376"/>
      <c r="D18" s="376"/>
      <c r="E18" s="376"/>
      <c r="F18" s="376"/>
      <c r="G18" s="376"/>
      <c r="H18" s="376"/>
      <c r="I18" s="376"/>
      <c r="J18" s="376"/>
      <c r="K18" s="376"/>
      <c r="L18" s="376"/>
      <c r="M18" s="376"/>
      <c r="N18" s="376"/>
      <c r="O18" s="376"/>
      <c r="P18" s="376"/>
      <c r="Q18" s="377"/>
    </row>
    <row r="19" spans="2:17" s="105" customFormat="1" ht="35.25" customHeight="1" x14ac:dyDescent="0.3">
      <c r="B19" s="378" t="s">
        <v>342</v>
      </c>
      <c r="C19" s="379"/>
      <c r="D19" s="379"/>
      <c r="E19" s="379"/>
      <c r="F19" s="379"/>
      <c r="G19" s="379"/>
      <c r="H19" s="379"/>
      <c r="I19" s="379"/>
      <c r="J19" s="379"/>
      <c r="K19" s="379"/>
      <c r="L19" s="379"/>
      <c r="M19" s="379"/>
      <c r="N19" s="379"/>
      <c r="O19" s="379"/>
      <c r="P19" s="379"/>
      <c r="Q19" s="380"/>
    </row>
    <row r="20" spans="2:17" s="105" customFormat="1" ht="22.5" customHeight="1" x14ac:dyDescent="0.3">
      <c r="B20" s="375" t="s">
        <v>337</v>
      </c>
      <c r="C20" s="376"/>
      <c r="D20" s="376"/>
      <c r="E20" s="376"/>
      <c r="F20" s="376"/>
      <c r="G20" s="376"/>
      <c r="H20" s="376"/>
      <c r="I20" s="376"/>
      <c r="J20" s="376"/>
      <c r="K20" s="376"/>
      <c r="L20" s="376"/>
      <c r="M20" s="376"/>
      <c r="N20" s="376"/>
      <c r="O20" s="376"/>
      <c r="P20" s="376"/>
      <c r="Q20" s="377"/>
    </row>
    <row r="23" spans="2:17" x14ac:dyDescent="0.3">
      <c r="B23" s="107"/>
      <c r="C23" s="107"/>
      <c r="D23" s="107"/>
      <c r="E23" s="107"/>
      <c r="F23" s="107"/>
      <c r="G23" s="107"/>
      <c r="H23" s="107"/>
    </row>
  </sheetData>
  <sheetProtection algorithmName="SHA-512" hashValue="DHMAjjrGkjPZzH7iFNkn4O6BZKzma0E6G9LtP4lpHm+WwbpBNyVQkdguAzcjYw8PFtQrgn1iYmMNSjJ29i+vfA==" saltValue="VADFUSNwcJmlZsDa7IETog==" spinCount="100000" sheet="1" objects="1" scenarios="1" selectLockedCells="1" selectUnlockedCells="1"/>
  <mergeCells count="12">
    <mergeCell ref="B18:Q18"/>
    <mergeCell ref="B19:Q19"/>
    <mergeCell ref="B20:Q20"/>
    <mergeCell ref="B2:G2"/>
    <mergeCell ref="B16:Q16"/>
    <mergeCell ref="B17:Q17"/>
    <mergeCell ref="B11:Q11"/>
    <mergeCell ref="B12:Q12"/>
    <mergeCell ref="B4:Q6"/>
    <mergeCell ref="B15:Q15"/>
    <mergeCell ref="B13:Q14"/>
    <mergeCell ref="B9:Q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46"/>
  <sheetViews>
    <sheetView topLeftCell="A11" workbookViewId="0">
      <selection activeCell="B28" sqref="B28:D28"/>
    </sheetView>
  </sheetViews>
  <sheetFormatPr defaultColWidth="9.109375" defaultRowHeight="14.4" x14ac:dyDescent="0.3"/>
  <cols>
    <col min="1" max="1" width="9.109375" style="40"/>
    <col min="2" max="2" width="10.6640625" style="40" bestFit="1" customWidth="1"/>
    <col min="3" max="3" width="9.109375" style="40"/>
    <col min="4" max="4" width="19.88671875" style="40" customWidth="1"/>
    <col min="5" max="5" width="9.109375" style="40"/>
    <col min="6" max="6" width="12.44140625" style="40" customWidth="1"/>
    <col min="7" max="7" width="11.6640625" style="40" customWidth="1"/>
    <col min="8" max="8" width="18.44140625" style="40" customWidth="1"/>
    <col min="9" max="9" width="18.33203125" style="40" customWidth="1"/>
    <col min="10" max="10" width="9.109375" style="40"/>
    <col min="11" max="11" width="10.44140625" style="40" customWidth="1"/>
    <col min="12" max="12" width="9.6640625" style="40" bestFit="1" customWidth="1"/>
    <col min="13" max="13" width="9.109375" style="40"/>
    <col min="14" max="14" width="41.109375" style="40" customWidth="1"/>
    <col min="15" max="16384" width="9.109375" style="40"/>
  </cols>
  <sheetData>
    <row r="2" spans="2:16" ht="15.6" x14ac:dyDescent="0.3">
      <c r="B2" s="446" t="s">
        <v>205</v>
      </c>
      <c r="C2" s="447"/>
    </row>
    <row r="3" spans="2:16" ht="17.25" customHeight="1" x14ac:dyDescent="0.3">
      <c r="B3" s="448" t="s">
        <v>254</v>
      </c>
      <c r="C3" s="449"/>
      <c r="D3" s="449"/>
      <c r="E3" s="449"/>
      <c r="F3" s="449"/>
      <c r="G3" s="449"/>
      <c r="H3" s="449"/>
      <c r="I3" s="449"/>
      <c r="J3" s="449"/>
      <c r="K3" s="449"/>
      <c r="L3" s="449"/>
      <c r="M3" s="450"/>
    </row>
    <row r="4" spans="2:16" ht="17.25" customHeight="1" x14ac:dyDescent="0.3">
      <c r="B4" s="448" t="s">
        <v>304</v>
      </c>
      <c r="C4" s="449"/>
      <c r="D4" s="449"/>
      <c r="E4" s="449"/>
      <c r="F4" s="449"/>
      <c r="G4" s="449"/>
      <c r="H4" s="449"/>
      <c r="I4" s="449"/>
      <c r="J4" s="449"/>
      <c r="K4" s="449"/>
      <c r="L4" s="449"/>
      <c r="M4" s="450"/>
    </row>
    <row r="5" spans="2:16" ht="15.75" customHeight="1" x14ac:dyDescent="0.3">
      <c r="B5" s="429" t="s">
        <v>250</v>
      </c>
      <c r="C5" s="430"/>
      <c r="D5" s="430"/>
      <c r="E5" s="430"/>
      <c r="F5" s="430"/>
      <c r="G5" s="430"/>
      <c r="H5" s="430"/>
      <c r="I5" s="430"/>
      <c r="J5" s="430"/>
      <c r="K5" s="430"/>
      <c r="L5" s="430"/>
      <c r="M5" s="431"/>
    </row>
    <row r="6" spans="2:16" ht="16.5" customHeight="1" x14ac:dyDescent="0.3">
      <c r="B6" s="429" t="s">
        <v>251</v>
      </c>
      <c r="C6" s="430"/>
      <c r="D6" s="430"/>
      <c r="E6" s="430"/>
      <c r="F6" s="430"/>
      <c r="G6" s="430"/>
      <c r="H6" s="430"/>
      <c r="I6" s="430"/>
      <c r="J6" s="430"/>
      <c r="K6" s="430"/>
      <c r="L6" s="430"/>
      <c r="M6" s="431"/>
    </row>
    <row r="7" spans="2:16" ht="16.5" customHeight="1" x14ac:dyDescent="0.3">
      <c r="B7" s="417" t="s">
        <v>305</v>
      </c>
      <c r="C7" s="418"/>
      <c r="D7" s="418"/>
      <c r="E7" s="418"/>
      <c r="F7" s="418"/>
      <c r="G7" s="418"/>
      <c r="H7" s="418"/>
      <c r="I7" s="418"/>
      <c r="J7" s="418"/>
      <c r="K7" s="418"/>
      <c r="L7" s="418"/>
      <c r="M7" s="419"/>
    </row>
    <row r="8" spans="2:16" ht="16.5" customHeight="1" x14ac:dyDescent="0.3">
      <c r="B8" s="414" t="s">
        <v>306</v>
      </c>
      <c r="C8" s="415"/>
      <c r="D8" s="415"/>
      <c r="E8" s="415"/>
      <c r="F8" s="415"/>
      <c r="G8" s="415"/>
      <c r="H8" s="415"/>
      <c r="I8" s="415"/>
      <c r="J8" s="415"/>
      <c r="K8" s="415"/>
      <c r="L8" s="415"/>
      <c r="M8" s="416"/>
    </row>
    <row r="9" spans="2:16" ht="18" customHeight="1" x14ac:dyDescent="0.3">
      <c r="B9" s="429" t="s">
        <v>287</v>
      </c>
      <c r="C9" s="430"/>
      <c r="D9" s="430"/>
      <c r="E9" s="430"/>
      <c r="F9" s="430"/>
      <c r="G9" s="430"/>
      <c r="H9" s="430"/>
      <c r="I9" s="430"/>
      <c r="J9" s="430"/>
      <c r="K9" s="430"/>
      <c r="L9" s="430"/>
      <c r="M9" s="431"/>
    </row>
    <row r="10" spans="2:16" ht="18" customHeight="1" x14ac:dyDescent="0.3">
      <c r="B10" s="429" t="s">
        <v>286</v>
      </c>
      <c r="C10" s="430"/>
      <c r="D10" s="430"/>
      <c r="E10" s="430"/>
      <c r="F10" s="430"/>
      <c r="G10" s="430"/>
      <c r="H10" s="430"/>
      <c r="I10" s="430"/>
      <c r="J10" s="430"/>
      <c r="K10" s="430"/>
      <c r="L10" s="430"/>
      <c r="M10" s="431"/>
    </row>
    <row r="11" spans="2:16" ht="15" customHeight="1" x14ac:dyDescent="0.3">
      <c r="B11" s="434" t="s">
        <v>266</v>
      </c>
      <c r="C11" s="435"/>
      <c r="D11" s="435"/>
      <c r="E11" s="435"/>
      <c r="F11" s="435"/>
      <c r="G11" s="435"/>
      <c r="H11" s="435"/>
      <c r="I11" s="435"/>
      <c r="J11" s="435"/>
      <c r="K11" s="435"/>
      <c r="L11" s="435"/>
      <c r="M11" s="436"/>
    </row>
    <row r="12" spans="2:16" ht="15" x14ac:dyDescent="0.35">
      <c r="B12" s="437"/>
      <c r="C12" s="438"/>
      <c r="D12" s="438"/>
      <c r="E12" s="438"/>
      <c r="F12" s="438"/>
      <c r="G12" s="438"/>
      <c r="H12" s="438"/>
      <c r="I12" s="438"/>
      <c r="J12" s="438"/>
      <c r="K12" s="438"/>
      <c r="L12" s="438"/>
      <c r="M12" s="439"/>
      <c r="P12" s="227"/>
    </row>
    <row r="13" spans="2:16" ht="33.75" customHeight="1" x14ac:dyDescent="0.35">
      <c r="B13" s="440"/>
      <c r="C13" s="441"/>
      <c r="D13" s="441"/>
      <c r="E13" s="441"/>
      <c r="F13" s="441"/>
      <c r="G13" s="441"/>
      <c r="H13" s="441"/>
      <c r="I13" s="441"/>
      <c r="J13" s="441"/>
      <c r="K13" s="441"/>
      <c r="L13" s="441"/>
      <c r="M13" s="442"/>
      <c r="P13" s="227"/>
    </row>
    <row r="14" spans="2:16" ht="15" customHeight="1" x14ac:dyDescent="0.35">
      <c r="B14" s="443" t="s">
        <v>307</v>
      </c>
      <c r="C14" s="444"/>
      <c r="D14" s="444"/>
      <c r="E14" s="444"/>
      <c r="F14" s="444"/>
      <c r="G14" s="444"/>
      <c r="H14" s="444"/>
      <c r="I14" s="444"/>
      <c r="J14" s="444"/>
      <c r="K14" s="444"/>
      <c r="L14" s="444"/>
      <c r="M14" s="445"/>
      <c r="P14" s="227"/>
    </row>
    <row r="15" spans="2:16" ht="15" customHeight="1" x14ac:dyDescent="0.35">
      <c r="B15" s="417" t="s">
        <v>309</v>
      </c>
      <c r="C15" s="418"/>
      <c r="D15" s="418"/>
      <c r="E15" s="418"/>
      <c r="F15" s="418"/>
      <c r="G15" s="418"/>
      <c r="H15" s="418"/>
      <c r="I15" s="418"/>
      <c r="J15" s="418"/>
      <c r="K15" s="418"/>
      <c r="L15" s="418"/>
      <c r="M15" s="419"/>
      <c r="P15" s="227"/>
    </row>
    <row r="16" spans="2:16" ht="15" customHeight="1" x14ac:dyDescent="0.35">
      <c r="B16" s="414" t="s">
        <v>264</v>
      </c>
      <c r="C16" s="415"/>
      <c r="D16" s="415"/>
      <c r="E16" s="415"/>
      <c r="F16" s="415"/>
      <c r="G16" s="415"/>
      <c r="H16" s="415"/>
      <c r="I16" s="415"/>
      <c r="J16" s="415"/>
      <c r="K16" s="415"/>
      <c r="L16" s="415"/>
      <c r="M16" s="416"/>
      <c r="P16" s="227"/>
    </row>
    <row r="17" spans="2:16" ht="15" customHeight="1" x14ac:dyDescent="0.35">
      <c r="B17" s="414" t="s">
        <v>265</v>
      </c>
      <c r="C17" s="415"/>
      <c r="D17" s="415"/>
      <c r="E17" s="415"/>
      <c r="F17" s="415"/>
      <c r="G17" s="415"/>
      <c r="H17" s="415"/>
      <c r="I17" s="415"/>
      <c r="J17" s="415"/>
      <c r="K17" s="415"/>
      <c r="L17" s="415"/>
      <c r="M17" s="416"/>
      <c r="P17" s="227"/>
    </row>
    <row r="18" spans="2:16" ht="19.5" customHeight="1" x14ac:dyDescent="0.35">
      <c r="B18" s="429" t="s">
        <v>267</v>
      </c>
      <c r="C18" s="432"/>
      <c r="D18" s="432"/>
      <c r="E18" s="432"/>
      <c r="F18" s="432"/>
      <c r="G18" s="432"/>
      <c r="H18" s="432"/>
      <c r="I18" s="432"/>
      <c r="J18" s="432"/>
      <c r="K18" s="432"/>
      <c r="L18" s="432"/>
      <c r="M18" s="433"/>
      <c r="P18" s="227"/>
    </row>
    <row r="19" spans="2:16" ht="21" customHeight="1" x14ac:dyDescent="0.3">
      <c r="B19" s="429" t="s">
        <v>268</v>
      </c>
      <c r="C19" s="432"/>
      <c r="D19" s="432"/>
      <c r="E19" s="432"/>
      <c r="F19" s="432"/>
      <c r="G19" s="432"/>
      <c r="H19" s="432"/>
      <c r="I19" s="432"/>
      <c r="J19" s="432"/>
      <c r="K19" s="432"/>
      <c r="L19" s="432"/>
      <c r="M19" s="433"/>
    </row>
    <row r="20" spans="2:16" ht="18" customHeight="1" x14ac:dyDescent="0.3">
      <c r="B20" s="426" t="s">
        <v>269</v>
      </c>
      <c r="C20" s="427"/>
      <c r="D20" s="427"/>
      <c r="E20" s="427"/>
      <c r="F20" s="427"/>
      <c r="G20" s="427"/>
      <c r="H20" s="427"/>
      <c r="I20" s="427"/>
      <c r="J20" s="427"/>
      <c r="K20" s="427"/>
      <c r="L20" s="427"/>
      <c r="M20" s="428"/>
    </row>
    <row r="21" spans="2:16" ht="18" customHeight="1" x14ac:dyDescent="0.35">
      <c r="B21" s="426" t="s">
        <v>270</v>
      </c>
      <c r="C21" s="427"/>
      <c r="D21" s="427"/>
      <c r="E21" s="427"/>
      <c r="F21" s="427"/>
      <c r="G21" s="427"/>
      <c r="H21" s="427"/>
      <c r="I21" s="427"/>
      <c r="J21" s="427"/>
      <c r="K21" s="427"/>
      <c r="L21" s="427"/>
      <c r="M21" s="428"/>
      <c r="P21" s="227"/>
    </row>
    <row r="22" spans="2:16" ht="18" customHeight="1" x14ac:dyDescent="0.3">
      <c r="B22" s="426" t="s">
        <v>271</v>
      </c>
      <c r="C22" s="427"/>
      <c r="D22" s="427"/>
      <c r="E22" s="427"/>
      <c r="F22" s="427"/>
      <c r="G22" s="427"/>
      <c r="H22" s="427"/>
      <c r="I22" s="427"/>
      <c r="J22" s="427"/>
      <c r="K22" s="427"/>
      <c r="L22" s="427"/>
      <c r="M22" s="428"/>
    </row>
    <row r="23" spans="2:16" x14ac:dyDescent="0.3">
      <c r="B23" s="420" t="s">
        <v>310</v>
      </c>
      <c r="C23" s="421"/>
      <c r="D23" s="421"/>
      <c r="E23" s="421"/>
      <c r="F23" s="421"/>
      <c r="G23" s="421"/>
      <c r="H23" s="421"/>
      <c r="I23" s="421"/>
      <c r="J23" s="421"/>
      <c r="K23" s="421"/>
      <c r="L23" s="421"/>
      <c r="M23" s="422"/>
    </row>
    <row r="24" spans="2:16" x14ac:dyDescent="0.3">
      <c r="B24" s="423"/>
      <c r="C24" s="424"/>
      <c r="D24" s="424"/>
      <c r="E24" s="424"/>
      <c r="F24" s="424"/>
      <c r="G24" s="424"/>
      <c r="H24" s="424"/>
      <c r="I24" s="424"/>
      <c r="J24" s="424"/>
      <c r="K24" s="424"/>
      <c r="L24" s="424"/>
      <c r="M24" s="425"/>
    </row>
    <row r="25" spans="2:16" x14ac:dyDescent="0.3">
      <c r="C25" s="263"/>
      <c r="D25" s="263"/>
      <c r="E25" s="263"/>
      <c r="F25" s="263"/>
      <c r="G25" s="263"/>
      <c r="H25" s="263"/>
      <c r="I25" s="263"/>
      <c r="J25" s="263"/>
      <c r="K25" s="263"/>
      <c r="L25" s="263"/>
      <c r="M25" s="263"/>
      <c r="N25" s="263"/>
    </row>
    <row r="26" spans="2:16" x14ac:dyDescent="0.3">
      <c r="C26" s="263"/>
      <c r="D26" s="263"/>
      <c r="E26" s="263"/>
      <c r="F26" s="300"/>
      <c r="G26" s="263"/>
      <c r="H26" s="263"/>
      <c r="I26" s="263"/>
      <c r="J26" s="263"/>
      <c r="K26" s="263"/>
      <c r="L26" s="263"/>
      <c r="M26" s="263"/>
      <c r="N26" s="263"/>
    </row>
    <row r="27" spans="2:16" ht="15.6" x14ac:dyDescent="0.3">
      <c r="B27" s="288" t="s">
        <v>330</v>
      </c>
      <c r="C27" s="289"/>
      <c r="D27" s="290"/>
    </row>
    <row r="28" spans="2:16" x14ac:dyDescent="0.3">
      <c r="B28" s="409" t="s">
        <v>872</v>
      </c>
      <c r="C28" s="410"/>
      <c r="D28" s="410"/>
      <c r="E28" s="411" t="s">
        <v>873</v>
      </c>
      <c r="F28" s="412"/>
      <c r="G28" s="412"/>
      <c r="H28" s="412"/>
      <c r="I28" s="412"/>
      <c r="J28" s="412"/>
      <c r="K28" s="412"/>
      <c r="L28" s="412"/>
      <c r="M28" s="412"/>
      <c r="N28" s="413"/>
    </row>
    <row r="29" spans="2:16" ht="32.25" customHeight="1" x14ac:dyDescent="0.3">
      <c r="B29" s="367" t="s">
        <v>303</v>
      </c>
      <c r="C29" s="367" t="s">
        <v>296</v>
      </c>
      <c r="D29" s="368" t="s">
        <v>252</v>
      </c>
      <c r="E29" s="368" t="s">
        <v>295</v>
      </c>
      <c r="F29" s="368" t="s">
        <v>248</v>
      </c>
      <c r="G29" s="368" t="s">
        <v>249</v>
      </c>
      <c r="H29" s="367" t="s">
        <v>253</v>
      </c>
      <c r="I29" s="368" t="s">
        <v>257</v>
      </c>
      <c r="J29" s="369" t="s">
        <v>255</v>
      </c>
      <c r="K29" s="369" t="s">
        <v>256</v>
      </c>
      <c r="L29" s="369" t="s">
        <v>297</v>
      </c>
      <c r="M29" s="369" t="s">
        <v>298</v>
      </c>
      <c r="N29" s="369" t="s">
        <v>299</v>
      </c>
    </row>
    <row r="30" spans="2:16" x14ac:dyDescent="0.3">
      <c r="B30" s="370"/>
      <c r="C30" s="371"/>
      <c r="D30" s="371"/>
      <c r="E30" s="371"/>
      <c r="F30" s="371"/>
      <c r="G30" s="371"/>
      <c r="H30" s="371"/>
      <c r="I30" s="371"/>
      <c r="J30" s="372"/>
      <c r="K30" s="372"/>
      <c r="L30" s="370"/>
      <c r="M30" s="370"/>
      <c r="N30" s="373"/>
    </row>
    <row r="31" spans="2:16" x14ac:dyDescent="0.3">
      <c r="B31" s="370"/>
      <c r="C31" s="371"/>
      <c r="D31" s="371"/>
      <c r="E31" s="371"/>
      <c r="F31" s="371"/>
      <c r="G31" s="371"/>
      <c r="H31" s="371"/>
      <c r="I31" s="371"/>
      <c r="J31" s="372"/>
      <c r="K31" s="372"/>
      <c r="L31" s="370"/>
      <c r="M31" s="373"/>
      <c r="N31" s="373"/>
    </row>
    <row r="32" spans="2:16" x14ac:dyDescent="0.3">
      <c r="B32" s="370"/>
      <c r="C32" s="371"/>
      <c r="D32" s="371"/>
      <c r="E32" s="371"/>
      <c r="F32" s="371"/>
      <c r="G32" s="371"/>
      <c r="H32" s="371"/>
      <c r="I32" s="371"/>
      <c r="J32" s="372"/>
      <c r="K32" s="372"/>
      <c r="L32" s="371"/>
      <c r="M32" s="373"/>
      <c r="N32" s="373"/>
    </row>
    <row r="33" spans="2:14" x14ac:dyDescent="0.3">
      <c r="B33" s="371"/>
      <c r="C33" s="371"/>
      <c r="D33" s="371"/>
      <c r="E33" s="371"/>
      <c r="F33" s="371"/>
      <c r="G33" s="374"/>
      <c r="H33" s="374"/>
      <c r="I33" s="374"/>
      <c r="J33" s="374"/>
      <c r="K33" s="374"/>
      <c r="L33" s="374"/>
      <c r="M33" s="374"/>
      <c r="N33" s="374"/>
    </row>
    <row r="34" spans="2:14" x14ac:dyDescent="0.3">
      <c r="B34" s="371"/>
      <c r="C34" s="371"/>
      <c r="D34" s="371"/>
      <c r="E34" s="371"/>
      <c r="F34" s="371"/>
      <c r="G34" s="374"/>
      <c r="H34" s="374"/>
      <c r="I34" s="374"/>
      <c r="J34" s="374"/>
      <c r="K34" s="374"/>
      <c r="L34" s="374"/>
      <c r="M34" s="374"/>
      <c r="N34" s="374"/>
    </row>
    <row r="35" spans="2:14" x14ac:dyDescent="0.3">
      <c r="B35" s="371"/>
      <c r="C35" s="371"/>
      <c r="D35" s="371"/>
      <c r="E35" s="371"/>
      <c r="F35" s="371"/>
      <c r="G35" s="374"/>
      <c r="H35" s="374"/>
      <c r="I35" s="374"/>
      <c r="J35" s="374"/>
      <c r="K35" s="374"/>
      <c r="L35" s="374"/>
      <c r="M35" s="374"/>
      <c r="N35" s="374"/>
    </row>
    <row r="36" spans="2:14" x14ac:dyDescent="0.3">
      <c r="B36" s="371"/>
      <c r="C36" s="371"/>
      <c r="D36" s="371"/>
      <c r="E36" s="371"/>
      <c r="F36" s="371"/>
      <c r="G36" s="374"/>
      <c r="H36" s="374"/>
      <c r="I36" s="374"/>
      <c r="J36" s="374"/>
      <c r="K36" s="374"/>
      <c r="L36" s="374"/>
      <c r="M36" s="374"/>
      <c r="N36" s="374"/>
    </row>
    <row r="37" spans="2:14" x14ac:dyDescent="0.3">
      <c r="B37" s="371"/>
      <c r="C37" s="371"/>
      <c r="D37" s="371"/>
      <c r="E37" s="371"/>
      <c r="F37" s="371"/>
      <c r="G37" s="374"/>
      <c r="H37" s="374"/>
      <c r="I37" s="374"/>
      <c r="J37" s="374"/>
      <c r="K37" s="374"/>
      <c r="L37" s="374"/>
      <c r="M37" s="374"/>
      <c r="N37" s="374"/>
    </row>
    <row r="38" spans="2:14" x14ac:dyDescent="0.3">
      <c r="B38" s="371"/>
      <c r="C38" s="371"/>
      <c r="D38" s="371"/>
      <c r="E38" s="371"/>
      <c r="F38" s="371"/>
      <c r="G38" s="374"/>
      <c r="H38" s="374"/>
      <c r="I38" s="374"/>
      <c r="J38" s="374"/>
      <c r="K38" s="374"/>
      <c r="L38" s="374"/>
      <c r="M38" s="374"/>
      <c r="N38" s="374"/>
    </row>
    <row r="39" spans="2:14" x14ac:dyDescent="0.3">
      <c r="B39" s="371"/>
      <c r="C39" s="371"/>
      <c r="D39" s="371"/>
      <c r="E39" s="371"/>
      <c r="F39" s="371"/>
      <c r="G39" s="374"/>
      <c r="H39" s="374"/>
      <c r="I39" s="374"/>
      <c r="J39" s="374"/>
      <c r="K39" s="374"/>
      <c r="L39" s="374"/>
      <c r="M39" s="374"/>
      <c r="N39" s="374"/>
    </row>
    <row r="40" spans="2:14" x14ac:dyDescent="0.3">
      <c r="B40" s="371"/>
      <c r="C40" s="371"/>
      <c r="D40" s="371"/>
      <c r="E40" s="371"/>
      <c r="F40" s="371"/>
      <c r="G40" s="374"/>
      <c r="H40" s="374"/>
      <c r="I40" s="374"/>
      <c r="J40" s="374"/>
      <c r="K40" s="374"/>
      <c r="L40" s="374"/>
      <c r="M40" s="374"/>
      <c r="N40" s="374"/>
    </row>
    <row r="41" spans="2:14" x14ac:dyDescent="0.3">
      <c r="B41" s="371"/>
      <c r="C41" s="371"/>
      <c r="D41" s="371"/>
      <c r="E41" s="371"/>
      <c r="F41" s="371"/>
      <c r="G41" s="374"/>
      <c r="H41" s="374"/>
      <c r="I41" s="374"/>
      <c r="J41" s="374"/>
      <c r="K41" s="374"/>
      <c r="L41" s="374"/>
      <c r="M41" s="374"/>
      <c r="N41" s="374"/>
    </row>
    <row r="42" spans="2:14" x14ac:dyDescent="0.3">
      <c r="B42" s="371"/>
      <c r="C42" s="371"/>
      <c r="D42" s="371"/>
      <c r="E42" s="371"/>
      <c r="F42" s="371"/>
      <c r="G42" s="374"/>
      <c r="H42" s="374"/>
      <c r="I42" s="374"/>
      <c r="J42" s="374"/>
      <c r="K42" s="374"/>
      <c r="L42" s="374"/>
      <c r="M42" s="374"/>
      <c r="N42" s="374"/>
    </row>
    <row r="43" spans="2:14" x14ac:dyDescent="0.3">
      <c r="B43" s="371"/>
      <c r="C43" s="371"/>
      <c r="D43" s="371"/>
      <c r="E43" s="371"/>
      <c r="F43" s="371"/>
      <c r="G43" s="374"/>
      <c r="H43" s="374"/>
      <c r="I43" s="374"/>
      <c r="J43" s="374"/>
      <c r="K43" s="374"/>
      <c r="L43" s="374"/>
      <c r="M43" s="374"/>
      <c r="N43" s="374"/>
    </row>
    <row r="44" spans="2:14" x14ac:dyDescent="0.3">
      <c r="B44" s="371"/>
      <c r="C44" s="371"/>
      <c r="D44" s="371"/>
      <c r="E44" s="371"/>
      <c r="F44" s="371"/>
      <c r="G44" s="374"/>
      <c r="H44" s="374"/>
      <c r="I44" s="374"/>
      <c r="J44" s="374"/>
      <c r="K44" s="374"/>
      <c r="L44" s="374"/>
      <c r="M44" s="374"/>
      <c r="N44" s="374"/>
    </row>
    <row r="45" spans="2:14" x14ac:dyDescent="0.3">
      <c r="B45" s="371"/>
      <c r="C45" s="371"/>
      <c r="D45" s="371"/>
      <c r="E45" s="371"/>
      <c r="F45" s="371"/>
      <c r="G45" s="374"/>
      <c r="H45" s="374"/>
      <c r="I45" s="374"/>
      <c r="J45" s="374"/>
      <c r="K45" s="374"/>
      <c r="L45" s="374"/>
      <c r="M45" s="374"/>
      <c r="N45" s="374"/>
    </row>
    <row r="46" spans="2:14" x14ac:dyDescent="0.3">
      <c r="B46" s="371"/>
      <c r="C46" s="371"/>
      <c r="D46" s="371"/>
      <c r="E46" s="371"/>
      <c r="F46" s="371"/>
      <c r="G46" s="374"/>
      <c r="H46" s="374"/>
      <c r="I46" s="374"/>
      <c r="J46" s="374"/>
      <c r="K46" s="374"/>
      <c r="L46" s="374"/>
      <c r="M46" s="374"/>
      <c r="N46" s="374"/>
    </row>
    <row r="47" spans="2:14" x14ac:dyDescent="0.3">
      <c r="B47" s="371"/>
      <c r="C47" s="371"/>
      <c r="D47" s="371"/>
      <c r="E47" s="371"/>
      <c r="F47" s="371"/>
      <c r="G47" s="374"/>
      <c r="H47" s="374"/>
      <c r="I47" s="374"/>
      <c r="J47" s="374"/>
      <c r="K47" s="374"/>
      <c r="L47" s="374"/>
      <c r="M47" s="374"/>
      <c r="N47" s="374"/>
    </row>
    <row r="48" spans="2:14" x14ac:dyDescent="0.3">
      <c r="B48" s="371"/>
      <c r="C48" s="371"/>
      <c r="D48" s="371"/>
      <c r="E48" s="371"/>
      <c r="F48" s="371"/>
      <c r="G48" s="374"/>
      <c r="H48" s="374"/>
      <c r="I48" s="374"/>
      <c r="J48" s="374"/>
      <c r="K48" s="374"/>
      <c r="L48" s="374"/>
      <c r="M48" s="374"/>
      <c r="N48" s="374"/>
    </row>
    <row r="49" spans="2:14" x14ac:dyDescent="0.3">
      <c r="B49" s="371"/>
      <c r="C49" s="371"/>
      <c r="D49" s="371"/>
      <c r="E49" s="371"/>
      <c r="F49" s="371"/>
      <c r="G49" s="374"/>
      <c r="H49" s="374"/>
      <c r="I49" s="374"/>
      <c r="J49" s="374"/>
      <c r="K49" s="374"/>
      <c r="L49" s="374"/>
      <c r="M49" s="374"/>
      <c r="N49" s="374"/>
    </row>
    <row r="50" spans="2:14" x14ac:dyDescent="0.3">
      <c r="B50" s="371"/>
      <c r="C50" s="371"/>
      <c r="D50" s="371"/>
      <c r="E50" s="371"/>
      <c r="F50" s="371"/>
      <c r="G50" s="374"/>
      <c r="H50" s="374"/>
      <c r="I50" s="374"/>
      <c r="J50" s="374"/>
      <c r="K50" s="374"/>
      <c r="L50" s="374"/>
      <c r="M50" s="374"/>
      <c r="N50" s="374"/>
    </row>
    <row r="51" spans="2:14" x14ac:dyDescent="0.3">
      <c r="B51" s="371"/>
      <c r="C51" s="371"/>
      <c r="D51" s="371"/>
      <c r="E51" s="371"/>
      <c r="F51" s="371"/>
      <c r="G51" s="374"/>
      <c r="H51" s="374"/>
      <c r="I51" s="374"/>
      <c r="J51" s="374"/>
      <c r="K51" s="374"/>
      <c r="L51" s="374"/>
      <c r="M51" s="374"/>
      <c r="N51" s="374"/>
    </row>
    <row r="52" spans="2:14" x14ac:dyDescent="0.3">
      <c r="B52" s="371"/>
      <c r="C52" s="371"/>
      <c r="D52" s="371"/>
      <c r="E52" s="371"/>
      <c r="F52" s="371"/>
      <c r="G52" s="374"/>
      <c r="H52" s="374"/>
      <c r="I52" s="374"/>
      <c r="J52" s="374"/>
      <c r="K52" s="374"/>
      <c r="L52" s="374"/>
      <c r="M52" s="374"/>
      <c r="N52" s="374"/>
    </row>
    <row r="53" spans="2:14" x14ac:dyDescent="0.3">
      <c r="B53" s="371"/>
      <c r="C53" s="371"/>
      <c r="D53" s="371"/>
      <c r="E53" s="371"/>
      <c r="F53" s="371"/>
      <c r="G53" s="374"/>
      <c r="H53" s="374"/>
      <c r="I53" s="374"/>
      <c r="J53" s="374"/>
      <c r="K53" s="374"/>
      <c r="L53" s="374"/>
      <c r="M53" s="374"/>
      <c r="N53" s="374"/>
    </row>
    <row r="54" spans="2:14" x14ac:dyDescent="0.3">
      <c r="B54" s="371"/>
      <c r="C54" s="371"/>
      <c r="D54" s="371"/>
      <c r="E54" s="371"/>
      <c r="F54" s="371"/>
      <c r="G54" s="374"/>
      <c r="H54" s="374"/>
      <c r="I54" s="374"/>
      <c r="J54" s="374"/>
      <c r="K54" s="374"/>
      <c r="L54" s="374"/>
      <c r="M54" s="374"/>
      <c r="N54" s="374"/>
    </row>
    <row r="55" spans="2:14" x14ac:dyDescent="0.3">
      <c r="B55" s="371"/>
      <c r="C55" s="371"/>
      <c r="D55" s="371"/>
      <c r="E55" s="371"/>
      <c r="F55" s="371"/>
      <c r="G55" s="374"/>
      <c r="H55" s="374"/>
      <c r="I55" s="374"/>
      <c r="J55" s="374"/>
      <c r="K55" s="374"/>
      <c r="L55" s="374"/>
      <c r="M55" s="374"/>
      <c r="N55" s="374"/>
    </row>
    <row r="56" spans="2:14" x14ac:dyDescent="0.3">
      <c r="B56" s="371"/>
      <c r="C56" s="371"/>
      <c r="D56" s="371"/>
      <c r="E56" s="371"/>
      <c r="F56" s="371"/>
      <c r="G56" s="374"/>
      <c r="H56" s="374"/>
      <c r="I56" s="374"/>
      <c r="J56" s="374"/>
      <c r="K56" s="374"/>
      <c r="L56" s="374"/>
      <c r="M56" s="374"/>
      <c r="N56" s="374"/>
    </row>
    <row r="57" spans="2:14" x14ac:dyDescent="0.3">
      <c r="B57" s="371"/>
      <c r="C57" s="371"/>
      <c r="D57" s="371"/>
      <c r="E57" s="371"/>
      <c r="F57" s="371"/>
      <c r="G57" s="374"/>
      <c r="H57" s="374"/>
      <c r="I57" s="374"/>
      <c r="J57" s="374"/>
      <c r="K57" s="374"/>
      <c r="L57" s="374"/>
      <c r="M57" s="374"/>
      <c r="N57" s="374"/>
    </row>
    <row r="58" spans="2:14" x14ac:dyDescent="0.3">
      <c r="B58" s="371"/>
      <c r="C58" s="371"/>
      <c r="D58" s="371"/>
      <c r="E58" s="371"/>
      <c r="F58" s="371"/>
      <c r="G58" s="374"/>
      <c r="H58" s="374"/>
      <c r="I58" s="374"/>
      <c r="J58" s="374"/>
      <c r="K58" s="374"/>
      <c r="L58" s="374"/>
      <c r="M58" s="374"/>
      <c r="N58" s="374"/>
    </row>
    <row r="59" spans="2:14" x14ac:dyDescent="0.3">
      <c r="B59" s="371"/>
      <c r="C59" s="371"/>
      <c r="D59" s="371"/>
      <c r="E59" s="371"/>
      <c r="F59" s="371"/>
      <c r="G59" s="374"/>
      <c r="H59" s="374"/>
      <c r="I59" s="374"/>
      <c r="J59" s="374"/>
      <c r="K59" s="374"/>
      <c r="L59" s="374"/>
      <c r="M59" s="374"/>
      <c r="N59" s="374"/>
    </row>
    <row r="60" spans="2:14" x14ac:dyDescent="0.3">
      <c r="B60" s="371"/>
      <c r="C60" s="371"/>
      <c r="D60" s="371"/>
      <c r="E60" s="371"/>
      <c r="F60" s="371"/>
      <c r="G60" s="374"/>
      <c r="H60" s="374"/>
      <c r="I60" s="374"/>
      <c r="J60" s="374"/>
      <c r="K60" s="374"/>
      <c r="L60" s="374"/>
      <c r="M60" s="374"/>
      <c r="N60" s="374"/>
    </row>
    <row r="61" spans="2:14" x14ac:dyDescent="0.3">
      <c r="B61" s="371"/>
      <c r="C61" s="371"/>
      <c r="D61" s="371"/>
      <c r="E61" s="371"/>
      <c r="F61" s="371"/>
      <c r="G61" s="374"/>
      <c r="H61" s="374"/>
      <c r="I61" s="374"/>
      <c r="J61" s="374"/>
      <c r="K61" s="374"/>
      <c r="L61" s="374"/>
      <c r="M61" s="374"/>
      <c r="N61" s="374"/>
    </row>
    <row r="62" spans="2:14" x14ac:dyDescent="0.3">
      <c r="B62" s="371"/>
      <c r="C62" s="371"/>
      <c r="D62" s="371"/>
      <c r="E62" s="371"/>
      <c r="F62" s="371"/>
      <c r="G62" s="374"/>
      <c r="H62" s="374"/>
      <c r="I62" s="374"/>
      <c r="J62" s="374"/>
      <c r="K62" s="374"/>
      <c r="L62" s="374"/>
      <c r="M62" s="374"/>
      <c r="N62" s="374"/>
    </row>
    <row r="63" spans="2:14" x14ac:dyDescent="0.3">
      <c r="B63" s="371"/>
      <c r="C63" s="371"/>
      <c r="D63" s="371"/>
      <c r="E63" s="371"/>
      <c r="F63" s="371"/>
      <c r="G63" s="374"/>
      <c r="H63" s="374"/>
      <c r="I63" s="374"/>
      <c r="J63" s="374"/>
      <c r="K63" s="374"/>
      <c r="L63" s="374"/>
      <c r="M63" s="374"/>
      <c r="N63" s="374"/>
    </row>
    <row r="64" spans="2:14" x14ac:dyDescent="0.3">
      <c r="B64" s="371"/>
      <c r="C64" s="371"/>
      <c r="D64" s="371"/>
      <c r="E64" s="371"/>
      <c r="F64" s="371"/>
      <c r="G64" s="374"/>
      <c r="H64" s="374"/>
      <c r="I64" s="374"/>
      <c r="J64" s="374"/>
      <c r="K64" s="374"/>
      <c r="L64" s="374"/>
      <c r="M64" s="374"/>
      <c r="N64" s="374"/>
    </row>
    <row r="65" spans="2:14" x14ac:dyDescent="0.3">
      <c r="B65" s="371"/>
      <c r="C65" s="371"/>
      <c r="D65" s="371"/>
      <c r="E65" s="371"/>
      <c r="F65" s="371"/>
      <c r="G65" s="374"/>
      <c r="H65" s="374"/>
      <c r="I65" s="374"/>
      <c r="J65" s="374"/>
      <c r="K65" s="374"/>
      <c r="L65" s="374"/>
      <c r="M65" s="374"/>
      <c r="N65" s="374"/>
    </row>
    <row r="66" spans="2:14" x14ac:dyDescent="0.3">
      <c r="B66" s="371"/>
      <c r="C66" s="371"/>
      <c r="D66" s="371"/>
      <c r="E66" s="371"/>
      <c r="F66" s="371"/>
      <c r="G66" s="374"/>
      <c r="H66" s="374"/>
      <c r="I66" s="374"/>
      <c r="J66" s="374"/>
      <c r="K66" s="374"/>
      <c r="L66" s="374"/>
      <c r="M66" s="374"/>
      <c r="N66" s="374"/>
    </row>
    <row r="67" spans="2:14" x14ac:dyDescent="0.3">
      <c r="B67" s="371"/>
      <c r="C67" s="371"/>
      <c r="D67" s="371"/>
      <c r="E67" s="371"/>
      <c r="F67" s="371"/>
      <c r="G67" s="374"/>
      <c r="H67" s="374"/>
      <c r="I67" s="374"/>
      <c r="J67" s="374"/>
      <c r="K67" s="374"/>
      <c r="L67" s="374"/>
      <c r="M67" s="374"/>
      <c r="N67" s="374"/>
    </row>
    <row r="68" spans="2:14" x14ac:dyDescent="0.3">
      <c r="B68" s="371"/>
      <c r="C68" s="371"/>
      <c r="D68" s="371"/>
      <c r="E68" s="371"/>
      <c r="F68" s="371"/>
      <c r="G68" s="374"/>
      <c r="H68" s="374"/>
      <c r="I68" s="374"/>
      <c r="J68" s="374"/>
      <c r="K68" s="374"/>
      <c r="L68" s="374"/>
      <c r="M68" s="374"/>
      <c r="N68" s="374"/>
    </row>
    <row r="69" spans="2:14" x14ac:dyDescent="0.3">
      <c r="B69" s="371"/>
      <c r="C69" s="371"/>
      <c r="D69" s="371"/>
      <c r="E69" s="371"/>
      <c r="F69" s="371"/>
      <c r="G69" s="374"/>
      <c r="H69" s="374"/>
      <c r="I69" s="374"/>
      <c r="J69" s="374"/>
      <c r="K69" s="374"/>
      <c r="L69" s="374"/>
      <c r="M69" s="374"/>
      <c r="N69" s="374"/>
    </row>
    <row r="70" spans="2:14" x14ac:dyDescent="0.3">
      <c r="B70" s="371"/>
      <c r="C70" s="371"/>
      <c r="D70" s="371"/>
      <c r="E70" s="371"/>
      <c r="F70" s="371"/>
      <c r="G70" s="374"/>
      <c r="H70" s="374"/>
      <c r="I70" s="374"/>
      <c r="J70" s="374"/>
      <c r="K70" s="374"/>
      <c r="L70" s="374"/>
      <c r="M70" s="374"/>
      <c r="N70" s="374"/>
    </row>
    <row r="71" spans="2:14" x14ac:dyDescent="0.3">
      <c r="B71" s="371"/>
      <c r="C71" s="371"/>
      <c r="D71" s="371"/>
      <c r="E71" s="371"/>
      <c r="F71" s="371"/>
      <c r="G71" s="374"/>
      <c r="H71" s="374"/>
      <c r="I71" s="374"/>
      <c r="J71" s="374"/>
      <c r="K71" s="374"/>
      <c r="L71" s="374"/>
      <c r="M71" s="374"/>
      <c r="N71" s="374"/>
    </row>
    <row r="72" spans="2:14" x14ac:dyDescent="0.3">
      <c r="B72" s="371"/>
      <c r="C72" s="371"/>
      <c r="D72" s="371"/>
      <c r="E72" s="371"/>
      <c r="F72" s="371"/>
      <c r="G72" s="374"/>
      <c r="H72" s="374"/>
      <c r="I72" s="374"/>
      <c r="J72" s="374"/>
      <c r="K72" s="374"/>
      <c r="L72" s="374"/>
      <c r="M72" s="374"/>
      <c r="N72" s="374"/>
    </row>
    <row r="73" spans="2:14" x14ac:dyDescent="0.3">
      <c r="B73" s="371"/>
      <c r="C73" s="371"/>
      <c r="D73" s="371"/>
      <c r="E73" s="371"/>
      <c r="F73" s="371"/>
      <c r="G73" s="374"/>
      <c r="H73" s="374"/>
      <c r="I73" s="374"/>
      <c r="J73" s="374"/>
      <c r="K73" s="374"/>
      <c r="L73" s="374"/>
      <c r="M73" s="374"/>
      <c r="N73" s="374"/>
    </row>
    <row r="74" spans="2:14" x14ac:dyDescent="0.3">
      <c r="B74" s="371"/>
      <c r="C74" s="371"/>
      <c r="D74" s="371"/>
      <c r="E74" s="371"/>
      <c r="F74" s="371"/>
      <c r="G74" s="374"/>
      <c r="H74" s="374"/>
      <c r="I74" s="374"/>
      <c r="J74" s="374"/>
      <c r="K74" s="374"/>
      <c r="L74" s="374"/>
      <c r="M74" s="374"/>
      <c r="N74" s="374"/>
    </row>
    <row r="75" spans="2:14" x14ac:dyDescent="0.3">
      <c r="B75" s="371"/>
      <c r="C75" s="371"/>
      <c r="D75" s="371"/>
      <c r="E75" s="371"/>
      <c r="F75" s="371"/>
      <c r="G75" s="374"/>
      <c r="H75" s="374"/>
      <c r="I75" s="374"/>
      <c r="J75" s="374"/>
      <c r="K75" s="374"/>
      <c r="L75" s="374"/>
      <c r="M75" s="374"/>
      <c r="N75" s="374"/>
    </row>
    <row r="76" spans="2:14" x14ac:dyDescent="0.3">
      <c r="B76" s="371"/>
      <c r="C76" s="371"/>
      <c r="D76" s="371"/>
      <c r="E76" s="371"/>
      <c r="F76" s="371"/>
      <c r="G76" s="374"/>
      <c r="H76" s="374"/>
      <c r="I76" s="374"/>
      <c r="J76" s="374"/>
      <c r="K76" s="374"/>
      <c r="L76" s="374"/>
      <c r="M76" s="374"/>
      <c r="N76" s="374"/>
    </row>
    <row r="77" spans="2:14" x14ac:dyDescent="0.3">
      <c r="B77" s="371"/>
      <c r="C77" s="371"/>
      <c r="D77" s="371"/>
      <c r="E77" s="371"/>
      <c r="F77" s="371"/>
      <c r="G77" s="374"/>
      <c r="H77" s="374"/>
      <c r="I77" s="374"/>
      <c r="J77" s="374"/>
      <c r="K77" s="374"/>
      <c r="L77" s="374"/>
      <c r="M77" s="374"/>
      <c r="N77" s="374"/>
    </row>
    <row r="78" spans="2:14" x14ac:dyDescent="0.3">
      <c r="B78" s="371"/>
      <c r="C78" s="371"/>
      <c r="D78" s="371"/>
      <c r="E78" s="371"/>
      <c r="F78" s="371"/>
      <c r="G78" s="374"/>
      <c r="H78" s="374"/>
      <c r="I78" s="374"/>
      <c r="J78" s="374"/>
      <c r="K78" s="374"/>
      <c r="L78" s="374"/>
      <c r="M78" s="374"/>
      <c r="N78" s="374"/>
    </row>
    <row r="79" spans="2:14" x14ac:dyDescent="0.3">
      <c r="B79" s="371"/>
      <c r="C79" s="371"/>
      <c r="D79" s="371"/>
      <c r="E79" s="371"/>
      <c r="F79" s="371"/>
      <c r="G79" s="374"/>
      <c r="H79" s="374"/>
      <c r="I79" s="374"/>
      <c r="J79" s="374"/>
      <c r="K79" s="374"/>
      <c r="L79" s="374"/>
      <c r="M79" s="374"/>
      <c r="N79" s="374"/>
    </row>
    <row r="80" spans="2:14" x14ac:dyDescent="0.3">
      <c r="B80" s="371"/>
      <c r="C80" s="371"/>
      <c r="D80" s="371"/>
      <c r="E80" s="371"/>
      <c r="F80" s="371"/>
      <c r="G80" s="374"/>
      <c r="H80" s="374"/>
      <c r="I80" s="374"/>
      <c r="J80" s="374"/>
      <c r="K80" s="374"/>
      <c r="L80" s="374"/>
      <c r="M80" s="374"/>
      <c r="N80" s="374"/>
    </row>
    <row r="81" spans="2:14" x14ac:dyDescent="0.3">
      <c r="B81" s="371"/>
      <c r="C81" s="371"/>
      <c r="D81" s="371"/>
      <c r="E81" s="371"/>
      <c r="F81" s="371"/>
      <c r="G81" s="374"/>
      <c r="H81" s="374"/>
      <c r="I81" s="374"/>
      <c r="J81" s="374"/>
      <c r="K81" s="374"/>
      <c r="L81" s="374"/>
      <c r="M81" s="374"/>
      <c r="N81" s="374"/>
    </row>
    <row r="82" spans="2:14" x14ac:dyDescent="0.3">
      <c r="B82" s="371"/>
      <c r="C82" s="371"/>
      <c r="D82" s="371"/>
      <c r="E82" s="371"/>
      <c r="F82" s="371"/>
      <c r="G82" s="374"/>
      <c r="H82" s="374"/>
      <c r="I82" s="374"/>
      <c r="J82" s="374"/>
      <c r="K82" s="374"/>
      <c r="L82" s="374"/>
      <c r="M82" s="374"/>
      <c r="N82" s="374"/>
    </row>
    <row r="83" spans="2:14" x14ac:dyDescent="0.3">
      <c r="B83" s="371"/>
      <c r="C83" s="371"/>
      <c r="D83" s="371"/>
      <c r="E83" s="371"/>
      <c r="F83" s="371"/>
      <c r="G83" s="374"/>
      <c r="H83" s="374"/>
      <c r="I83" s="374"/>
      <c r="J83" s="374"/>
      <c r="K83" s="374"/>
      <c r="L83" s="374"/>
      <c r="M83" s="374"/>
      <c r="N83" s="374"/>
    </row>
    <row r="84" spans="2:14" x14ac:dyDescent="0.3">
      <c r="B84" s="371"/>
      <c r="C84" s="371"/>
      <c r="D84" s="371"/>
      <c r="E84" s="371"/>
      <c r="F84" s="371"/>
      <c r="G84" s="374"/>
      <c r="H84" s="374"/>
      <c r="I84" s="374"/>
      <c r="J84" s="374"/>
      <c r="K84" s="374"/>
      <c r="L84" s="374"/>
      <c r="M84" s="374"/>
      <c r="N84" s="374"/>
    </row>
    <row r="85" spans="2:14" x14ac:dyDescent="0.3">
      <c r="B85" s="371"/>
      <c r="C85" s="371"/>
      <c r="D85" s="371"/>
      <c r="E85" s="371"/>
      <c r="F85" s="371"/>
      <c r="G85" s="374"/>
      <c r="H85" s="374"/>
      <c r="I85" s="374"/>
      <c r="J85" s="374"/>
      <c r="K85" s="374"/>
      <c r="L85" s="374"/>
      <c r="M85" s="374"/>
      <c r="N85" s="374"/>
    </row>
    <row r="86" spans="2:14" x14ac:dyDescent="0.3">
      <c r="B86" s="371"/>
      <c r="C86" s="371"/>
      <c r="D86" s="371"/>
      <c r="E86" s="371"/>
      <c r="F86" s="371"/>
      <c r="G86" s="374"/>
      <c r="H86" s="374"/>
      <c r="I86" s="374"/>
      <c r="J86" s="374"/>
      <c r="K86" s="374"/>
      <c r="L86" s="374"/>
      <c r="M86" s="374"/>
      <c r="N86" s="374"/>
    </row>
    <row r="87" spans="2:14" x14ac:dyDescent="0.3">
      <c r="B87" s="371"/>
      <c r="C87" s="371"/>
      <c r="D87" s="371"/>
      <c r="E87" s="371"/>
      <c r="F87" s="371"/>
      <c r="G87" s="374"/>
      <c r="H87" s="374"/>
      <c r="I87" s="374"/>
      <c r="J87" s="374"/>
      <c r="K87" s="374"/>
      <c r="L87" s="374"/>
      <c r="M87" s="374"/>
      <c r="N87" s="374"/>
    </row>
    <row r="88" spans="2:14" x14ac:dyDescent="0.3">
      <c r="B88" s="371"/>
      <c r="C88" s="371"/>
      <c r="D88" s="371"/>
      <c r="E88" s="371"/>
      <c r="F88" s="371"/>
      <c r="G88" s="374"/>
      <c r="H88" s="374"/>
      <c r="I88" s="374"/>
      <c r="J88" s="374"/>
      <c r="K88" s="374"/>
      <c r="L88" s="374"/>
      <c r="M88" s="374"/>
      <c r="N88" s="374"/>
    </row>
    <row r="89" spans="2:14" x14ac:dyDescent="0.3">
      <c r="B89" s="371"/>
      <c r="C89" s="371"/>
      <c r="D89" s="371"/>
      <c r="E89" s="371"/>
      <c r="F89" s="371"/>
      <c r="G89" s="374"/>
      <c r="H89" s="374"/>
      <c r="I89" s="374"/>
      <c r="J89" s="374"/>
      <c r="K89" s="374"/>
      <c r="L89" s="374"/>
      <c r="M89" s="374"/>
      <c r="N89" s="374"/>
    </row>
    <row r="90" spans="2:14" x14ac:dyDescent="0.3">
      <c r="B90" s="371"/>
      <c r="C90" s="371"/>
      <c r="D90" s="371"/>
      <c r="E90" s="371"/>
      <c r="F90" s="371"/>
      <c r="G90" s="374"/>
      <c r="H90" s="374"/>
      <c r="I90" s="374"/>
      <c r="J90" s="374"/>
      <c r="K90" s="374"/>
      <c r="L90" s="374"/>
      <c r="M90" s="374"/>
      <c r="N90" s="374"/>
    </row>
    <row r="91" spans="2:14" x14ac:dyDescent="0.3">
      <c r="B91" s="371"/>
      <c r="C91" s="371"/>
      <c r="D91" s="371"/>
      <c r="E91" s="371"/>
      <c r="F91" s="371"/>
      <c r="G91" s="374"/>
      <c r="H91" s="374"/>
      <c r="I91" s="374"/>
      <c r="J91" s="374"/>
      <c r="K91" s="374"/>
      <c r="L91" s="374"/>
      <c r="M91" s="374"/>
      <c r="N91" s="374"/>
    </row>
    <row r="92" spans="2:14" x14ac:dyDescent="0.3">
      <c r="B92" s="371"/>
      <c r="C92" s="371"/>
      <c r="D92" s="371"/>
      <c r="E92" s="371"/>
      <c r="F92" s="371"/>
      <c r="G92" s="374"/>
      <c r="H92" s="374"/>
      <c r="I92" s="374"/>
      <c r="J92" s="374"/>
      <c r="K92" s="374"/>
      <c r="L92" s="374"/>
      <c r="M92" s="374"/>
      <c r="N92" s="374"/>
    </row>
    <row r="93" spans="2:14" x14ac:dyDescent="0.3">
      <c r="B93" s="371"/>
      <c r="C93" s="371"/>
      <c r="D93" s="371"/>
      <c r="E93" s="371"/>
      <c r="F93" s="371"/>
      <c r="G93" s="374"/>
      <c r="H93" s="374"/>
      <c r="I93" s="374"/>
      <c r="J93" s="374"/>
      <c r="K93" s="374"/>
      <c r="L93" s="374"/>
      <c r="M93" s="374"/>
      <c r="N93" s="374"/>
    </row>
    <row r="94" spans="2:14" x14ac:dyDescent="0.3">
      <c r="B94" s="371"/>
      <c r="C94" s="371"/>
      <c r="D94" s="371"/>
      <c r="E94" s="371"/>
      <c r="F94" s="371"/>
      <c r="G94" s="374"/>
      <c r="H94" s="374"/>
      <c r="I94" s="374"/>
      <c r="J94" s="374"/>
      <c r="K94" s="374"/>
      <c r="L94" s="374"/>
      <c r="M94" s="374"/>
      <c r="N94" s="374"/>
    </row>
    <row r="95" spans="2:14" x14ac:dyDescent="0.3">
      <c r="B95" s="371"/>
      <c r="C95" s="371"/>
      <c r="D95" s="371"/>
      <c r="E95" s="371"/>
      <c r="F95" s="371"/>
      <c r="G95" s="374"/>
      <c r="H95" s="374"/>
      <c r="I95" s="374"/>
      <c r="J95" s="374"/>
      <c r="K95" s="374"/>
      <c r="L95" s="374"/>
      <c r="M95" s="374"/>
      <c r="N95" s="374"/>
    </row>
    <row r="96" spans="2:14" x14ac:dyDescent="0.3">
      <c r="B96" s="371"/>
      <c r="C96" s="371"/>
      <c r="D96" s="371"/>
      <c r="E96" s="371"/>
      <c r="F96" s="371"/>
      <c r="G96" s="374"/>
      <c r="H96" s="374"/>
      <c r="I96" s="374"/>
      <c r="J96" s="374"/>
      <c r="K96" s="374"/>
      <c r="L96" s="374"/>
      <c r="M96" s="374"/>
      <c r="N96" s="374"/>
    </row>
    <row r="97" spans="2:14" x14ac:dyDescent="0.3">
      <c r="B97" s="371"/>
      <c r="C97" s="371"/>
      <c r="D97" s="371"/>
      <c r="E97" s="371"/>
      <c r="F97" s="371"/>
      <c r="G97" s="374"/>
      <c r="H97" s="374"/>
      <c r="I97" s="374"/>
      <c r="J97" s="374"/>
      <c r="K97" s="374"/>
      <c r="L97" s="374"/>
      <c r="M97" s="374"/>
      <c r="N97" s="374"/>
    </row>
    <row r="98" spans="2:14" x14ac:dyDescent="0.3">
      <c r="B98" s="371"/>
      <c r="C98" s="371"/>
      <c r="D98" s="371"/>
      <c r="E98" s="371"/>
      <c r="F98" s="371"/>
      <c r="G98" s="374"/>
      <c r="H98" s="374"/>
      <c r="I98" s="374"/>
      <c r="J98" s="374"/>
      <c r="K98" s="374"/>
      <c r="L98" s="374"/>
      <c r="M98" s="374"/>
      <c r="N98" s="374"/>
    </row>
    <row r="99" spans="2:14" x14ac:dyDescent="0.3">
      <c r="B99" s="371"/>
      <c r="C99" s="371"/>
      <c r="D99" s="371"/>
      <c r="E99" s="371"/>
      <c r="F99" s="371"/>
      <c r="G99" s="374"/>
      <c r="H99" s="374"/>
      <c r="I99" s="374"/>
      <c r="J99" s="374"/>
      <c r="K99" s="374"/>
      <c r="L99" s="374"/>
      <c r="M99" s="374"/>
      <c r="N99" s="374"/>
    </row>
    <row r="100" spans="2:14" x14ac:dyDescent="0.3">
      <c r="B100" s="371"/>
      <c r="C100" s="371"/>
      <c r="D100" s="371"/>
      <c r="E100" s="371"/>
      <c r="F100" s="371"/>
      <c r="G100" s="374"/>
      <c r="H100" s="374"/>
      <c r="I100" s="374"/>
      <c r="J100" s="374"/>
      <c r="K100" s="374"/>
      <c r="L100" s="374"/>
      <c r="M100" s="374"/>
      <c r="N100" s="374"/>
    </row>
    <row r="101" spans="2:14" x14ac:dyDescent="0.3">
      <c r="B101" s="371"/>
      <c r="C101" s="371"/>
      <c r="D101" s="371"/>
      <c r="E101" s="371"/>
      <c r="F101" s="371"/>
      <c r="G101" s="374"/>
      <c r="H101" s="374"/>
      <c r="I101" s="374"/>
      <c r="J101" s="374"/>
      <c r="K101" s="374"/>
      <c r="L101" s="374"/>
      <c r="M101" s="374"/>
      <c r="N101" s="374"/>
    </row>
    <row r="102" spans="2:14" x14ac:dyDescent="0.3">
      <c r="B102" s="371"/>
      <c r="C102" s="371"/>
      <c r="D102" s="371"/>
      <c r="E102" s="371"/>
      <c r="F102" s="371"/>
      <c r="G102" s="374"/>
      <c r="H102" s="374"/>
      <c r="I102" s="374"/>
      <c r="J102" s="374"/>
      <c r="K102" s="374"/>
      <c r="L102" s="374"/>
      <c r="M102" s="374"/>
      <c r="N102" s="374"/>
    </row>
    <row r="103" spans="2:14" x14ac:dyDescent="0.3">
      <c r="B103" s="371"/>
      <c r="C103" s="371"/>
      <c r="D103" s="371"/>
      <c r="E103" s="371"/>
      <c r="F103" s="371"/>
      <c r="G103" s="374"/>
      <c r="H103" s="374"/>
      <c r="I103" s="374"/>
      <c r="J103" s="374"/>
      <c r="K103" s="374"/>
      <c r="L103" s="374"/>
      <c r="M103" s="374"/>
      <c r="N103" s="374"/>
    </row>
    <row r="104" spans="2:14" x14ac:dyDescent="0.3">
      <c r="B104" s="371"/>
      <c r="C104" s="371"/>
      <c r="D104" s="371"/>
      <c r="E104" s="371"/>
      <c r="F104" s="371"/>
      <c r="G104" s="374"/>
      <c r="H104" s="374"/>
      <c r="I104" s="374"/>
      <c r="J104" s="374"/>
      <c r="K104" s="374"/>
      <c r="L104" s="374"/>
      <c r="M104" s="374"/>
      <c r="N104" s="374"/>
    </row>
    <row r="105" spans="2:14" x14ac:dyDescent="0.3">
      <c r="B105" s="371"/>
      <c r="C105" s="371"/>
      <c r="D105" s="371"/>
      <c r="E105" s="371"/>
      <c r="F105" s="371"/>
      <c r="G105" s="374"/>
      <c r="H105" s="374"/>
      <c r="I105" s="374"/>
      <c r="J105" s="374"/>
      <c r="K105" s="374"/>
      <c r="L105" s="374"/>
      <c r="M105" s="374"/>
      <c r="N105" s="374"/>
    </row>
    <row r="106" spans="2:14" x14ac:dyDescent="0.3">
      <c r="B106" s="371"/>
      <c r="C106" s="371"/>
      <c r="D106" s="371"/>
      <c r="E106" s="371"/>
      <c r="F106" s="371"/>
      <c r="G106" s="374"/>
      <c r="H106" s="374"/>
      <c r="I106" s="374"/>
      <c r="J106" s="374"/>
      <c r="K106" s="374"/>
      <c r="L106" s="374"/>
      <c r="M106" s="374"/>
      <c r="N106" s="374"/>
    </row>
    <row r="107" spans="2:14" x14ac:dyDescent="0.3">
      <c r="B107" s="371"/>
      <c r="C107" s="371"/>
      <c r="D107" s="371"/>
      <c r="E107" s="371"/>
      <c r="F107" s="371"/>
      <c r="G107" s="374"/>
      <c r="H107" s="374"/>
      <c r="I107" s="374"/>
      <c r="J107" s="374"/>
      <c r="K107" s="374"/>
      <c r="L107" s="374"/>
      <c r="M107" s="374"/>
      <c r="N107" s="374"/>
    </row>
    <row r="108" spans="2:14" x14ac:dyDescent="0.3">
      <c r="B108" s="371"/>
      <c r="C108" s="371"/>
      <c r="D108" s="371"/>
      <c r="E108" s="371"/>
      <c r="F108" s="371"/>
      <c r="G108" s="374"/>
      <c r="H108" s="374"/>
      <c r="I108" s="374"/>
      <c r="J108" s="374"/>
      <c r="K108" s="374"/>
      <c r="L108" s="374"/>
      <c r="M108" s="374"/>
      <c r="N108" s="374"/>
    </row>
    <row r="109" spans="2:14" x14ac:dyDescent="0.3">
      <c r="B109" s="371"/>
      <c r="C109" s="371"/>
      <c r="D109" s="371"/>
      <c r="E109" s="371"/>
      <c r="F109" s="371"/>
      <c r="G109" s="374"/>
      <c r="H109" s="374"/>
      <c r="I109" s="374"/>
      <c r="J109" s="374"/>
      <c r="K109" s="374"/>
      <c r="L109" s="374"/>
      <c r="M109" s="374"/>
      <c r="N109" s="374"/>
    </row>
    <row r="110" spans="2:14" x14ac:dyDescent="0.3">
      <c r="B110" s="371"/>
      <c r="C110" s="371"/>
      <c r="D110" s="371"/>
      <c r="E110" s="371"/>
      <c r="F110" s="371"/>
      <c r="G110" s="374"/>
      <c r="H110" s="374"/>
      <c r="I110" s="374"/>
      <c r="J110" s="374"/>
      <c r="K110" s="374"/>
      <c r="L110" s="374"/>
      <c r="M110" s="374"/>
      <c r="N110" s="374"/>
    </row>
    <row r="111" spans="2:14" x14ac:dyDescent="0.3">
      <c r="B111" s="371"/>
      <c r="C111" s="371"/>
      <c r="D111" s="371"/>
      <c r="E111" s="371"/>
      <c r="F111" s="371"/>
      <c r="G111" s="374"/>
      <c r="H111" s="374"/>
      <c r="I111" s="374"/>
      <c r="J111" s="374"/>
      <c r="K111" s="374"/>
      <c r="L111" s="374"/>
      <c r="M111" s="374"/>
      <c r="N111" s="374"/>
    </row>
    <row r="112" spans="2:14" x14ac:dyDescent="0.3">
      <c r="B112" s="371"/>
      <c r="C112" s="371"/>
      <c r="D112" s="371"/>
      <c r="E112" s="371"/>
      <c r="F112" s="371"/>
      <c r="G112" s="374"/>
      <c r="H112" s="374"/>
      <c r="I112" s="374"/>
      <c r="J112" s="374"/>
      <c r="K112" s="374"/>
      <c r="L112" s="374"/>
      <c r="M112" s="374"/>
      <c r="N112" s="374"/>
    </row>
    <row r="113" spans="2:14" x14ac:dyDescent="0.3">
      <c r="B113" s="371"/>
      <c r="C113" s="371"/>
      <c r="D113" s="371"/>
      <c r="E113" s="371"/>
      <c r="F113" s="371"/>
      <c r="G113" s="374"/>
      <c r="H113" s="374"/>
      <c r="I113" s="374"/>
      <c r="J113" s="374"/>
      <c r="K113" s="374"/>
      <c r="L113" s="374"/>
      <c r="M113" s="374"/>
      <c r="N113" s="374"/>
    </row>
    <row r="114" spans="2:14" x14ac:dyDescent="0.3">
      <c r="B114" s="371"/>
      <c r="C114" s="371"/>
      <c r="D114" s="371"/>
      <c r="E114" s="371"/>
      <c r="F114" s="371"/>
      <c r="G114" s="374"/>
      <c r="H114" s="374"/>
      <c r="I114" s="374"/>
      <c r="J114" s="374"/>
      <c r="K114" s="374"/>
      <c r="L114" s="374"/>
      <c r="M114" s="374"/>
      <c r="N114" s="374"/>
    </row>
    <row r="115" spans="2:14" x14ac:dyDescent="0.3">
      <c r="B115" s="371"/>
      <c r="C115" s="371"/>
      <c r="D115" s="371"/>
      <c r="E115" s="371"/>
      <c r="F115" s="371"/>
      <c r="G115" s="374"/>
      <c r="H115" s="374"/>
      <c r="I115" s="374"/>
      <c r="J115" s="374"/>
      <c r="K115" s="374"/>
      <c r="L115" s="374"/>
      <c r="M115" s="374"/>
      <c r="N115" s="374"/>
    </row>
    <row r="116" spans="2:14" x14ac:dyDescent="0.3">
      <c r="B116" s="371"/>
      <c r="C116" s="371"/>
      <c r="D116" s="371"/>
      <c r="E116" s="371"/>
      <c r="F116" s="371"/>
      <c r="G116" s="374"/>
      <c r="H116" s="374"/>
      <c r="I116" s="374"/>
      <c r="J116" s="374"/>
      <c r="K116" s="374"/>
      <c r="L116" s="374"/>
      <c r="M116" s="374"/>
      <c r="N116" s="374"/>
    </row>
    <row r="117" spans="2:14" x14ac:dyDescent="0.3">
      <c r="B117" s="371"/>
      <c r="C117" s="371"/>
      <c r="D117" s="371"/>
      <c r="E117" s="371"/>
      <c r="F117" s="371"/>
      <c r="G117" s="374"/>
      <c r="H117" s="374"/>
      <c r="I117" s="374"/>
      <c r="J117" s="374"/>
      <c r="K117" s="374"/>
      <c r="L117" s="374"/>
      <c r="M117" s="374"/>
      <c r="N117" s="374"/>
    </row>
    <row r="118" spans="2:14" x14ac:dyDescent="0.3">
      <c r="B118" s="371"/>
      <c r="C118" s="371"/>
      <c r="D118" s="371"/>
      <c r="E118" s="371"/>
      <c r="F118" s="371"/>
      <c r="G118" s="374"/>
      <c r="H118" s="374"/>
      <c r="I118" s="374"/>
      <c r="J118" s="374"/>
      <c r="K118" s="374"/>
      <c r="L118" s="374"/>
      <c r="M118" s="374"/>
      <c r="N118" s="374"/>
    </row>
    <row r="119" spans="2:14" x14ac:dyDescent="0.3">
      <c r="B119" s="371"/>
      <c r="C119" s="371"/>
      <c r="D119" s="371"/>
      <c r="E119" s="371"/>
      <c r="F119" s="371"/>
      <c r="G119" s="374"/>
      <c r="H119" s="374"/>
      <c r="I119" s="374"/>
      <c r="J119" s="374"/>
      <c r="K119" s="374"/>
      <c r="L119" s="374"/>
      <c r="M119" s="374"/>
      <c r="N119" s="374"/>
    </row>
    <row r="120" spans="2:14" x14ac:dyDescent="0.3">
      <c r="B120" s="371"/>
      <c r="C120" s="371"/>
      <c r="D120" s="371"/>
      <c r="E120" s="371"/>
      <c r="F120" s="371"/>
      <c r="G120" s="374"/>
      <c r="H120" s="374"/>
      <c r="I120" s="374"/>
      <c r="J120" s="374"/>
      <c r="K120" s="374"/>
      <c r="L120" s="374"/>
      <c r="M120" s="374"/>
      <c r="N120" s="374"/>
    </row>
    <row r="121" spans="2:14" x14ac:dyDescent="0.3">
      <c r="B121" s="371"/>
      <c r="C121" s="371"/>
      <c r="D121" s="371"/>
      <c r="E121" s="371"/>
      <c r="F121" s="371"/>
      <c r="G121" s="374"/>
      <c r="H121" s="374"/>
      <c r="I121" s="374"/>
      <c r="J121" s="374"/>
      <c r="K121" s="374"/>
      <c r="L121" s="374"/>
      <c r="M121" s="374"/>
      <c r="N121" s="374"/>
    </row>
    <row r="122" spans="2:14" x14ac:dyDescent="0.3">
      <c r="B122" s="371"/>
      <c r="C122" s="371"/>
      <c r="D122" s="371"/>
      <c r="E122" s="371"/>
      <c r="F122" s="371"/>
      <c r="G122" s="374"/>
      <c r="H122" s="374"/>
      <c r="I122" s="374"/>
      <c r="J122" s="374"/>
      <c r="K122" s="374"/>
      <c r="L122" s="374"/>
      <c r="M122" s="374"/>
      <c r="N122" s="374"/>
    </row>
    <row r="123" spans="2:14" x14ac:dyDescent="0.3">
      <c r="B123" s="371"/>
      <c r="C123" s="371"/>
      <c r="D123" s="371"/>
      <c r="E123" s="371"/>
      <c r="F123" s="371"/>
      <c r="G123" s="374"/>
      <c r="H123" s="374"/>
      <c r="I123" s="374"/>
      <c r="J123" s="374"/>
      <c r="K123" s="374"/>
      <c r="L123" s="374"/>
      <c r="M123" s="374"/>
      <c r="N123" s="374"/>
    </row>
    <row r="124" spans="2:14" x14ac:dyDescent="0.3">
      <c r="B124" s="371"/>
      <c r="C124" s="371"/>
      <c r="D124" s="371"/>
      <c r="E124" s="371"/>
      <c r="F124" s="371"/>
      <c r="G124" s="374"/>
      <c r="H124" s="374"/>
      <c r="I124" s="374"/>
      <c r="J124" s="374"/>
      <c r="K124" s="374"/>
      <c r="L124" s="374"/>
      <c r="M124" s="374"/>
      <c r="N124" s="374"/>
    </row>
    <row r="125" spans="2:14" x14ac:dyDescent="0.3">
      <c r="B125" s="371"/>
      <c r="C125" s="371"/>
      <c r="D125" s="371"/>
      <c r="E125" s="371"/>
      <c r="F125" s="371"/>
      <c r="G125" s="374"/>
      <c r="H125" s="374"/>
      <c r="I125" s="374"/>
      <c r="J125" s="374"/>
      <c r="K125" s="374"/>
      <c r="L125" s="374"/>
      <c r="M125" s="374"/>
      <c r="N125" s="374"/>
    </row>
    <row r="126" spans="2:14" x14ac:dyDescent="0.3">
      <c r="B126" s="371"/>
      <c r="C126" s="371"/>
      <c r="D126" s="371"/>
      <c r="E126" s="371"/>
      <c r="F126" s="371"/>
      <c r="G126" s="374"/>
      <c r="H126" s="374"/>
      <c r="I126" s="374"/>
      <c r="J126" s="374"/>
      <c r="K126" s="374"/>
      <c r="L126" s="374"/>
      <c r="M126" s="374"/>
      <c r="N126" s="374"/>
    </row>
    <row r="127" spans="2:14" x14ac:dyDescent="0.3">
      <c r="B127" s="371"/>
      <c r="C127" s="371"/>
      <c r="D127" s="371"/>
      <c r="E127" s="371"/>
      <c r="F127" s="371"/>
      <c r="G127" s="374"/>
      <c r="H127" s="374"/>
      <c r="I127" s="374"/>
      <c r="J127" s="374"/>
      <c r="K127" s="374"/>
      <c r="L127" s="374"/>
      <c r="M127" s="374"/>
      <c r="N127" s="374"/>
    </row>
    <row r="128" spans="2:14" x14ac:dyDescent="0.3">
      <c r="B128" s="371"/>
      <c r="C128" s="371"/>
      <c r="D128" s="371"/>
      <c r="E128" s="371"/>
      <c r="F128" s="371"/>
      <c r="G128" s="374"/>
      <c r="H128" s="374"/>
      <c r="I128" s="374"/>
      <c r="J128" s="374"/>
      <c r="K128" s="374"/>
      <c r="L128" s="374"/>
      <c r="M128" s="374"/>
      <c r="N128" s="374"/>
    </row>
    <row r="129" spans="2:14" x14ac:dyDescent="0.3">
      <c r="B129" s="371"/>
      <c r="C129" s="371"/>
      <c r="D129" s="371"/>
      <c r="E129" s="371"/>
      <c r="F129" s="371"/>
      <c r="G129" s="374"/>
      <c r="H129" s="374"/>
      <c r="I129" s="374"/>
      <c r="J129" s="374"/>
      <c r="K129" s="374"/>
      <c r="L129" s="374"/>
      <c r="M129" s="374"/>
      <c r="N129" s="374"/>
    </row>
    <row r="130" spans="2:14" x14ac:dyDescent="0.3">
      <c r="B130" s="371"/>
      <c r="C130" s="371"/>
      <c r="D130" s="371"/>
      <c r="E130" s="371"/>
      <c r="F130" s="371"/>
      <c r="G130" s="374"/>
      <c r="H130" s="374"/>
      <c r="I130" s="374"/>
      <c r="J130" s="374"/>
      <c r="K130" s="374"/>
      <c r="L130" s="374"/>
      <c r="M130" s="374"/>
      <c r="N130" s="374"/>
    </row>
    <row r="131" spans="2:14" x14ac:dyDescent="0.3">
      <c r="B131" s="371"/>
      <c r="C131" s="371"/>
      <c r="D131" s="371"/>
      <c r="E131" s="371"/>
      <c r="F131" s="371"/>
      <c r="G131" s="374"/>
      <c r="H131" s="374"/>
      <c r="I131" s="374"/>
      <c r="J131" s="374"/>
      <c r="K131" s="374"/>
      <c r="L131" s="374"/>
      <c r="M131" s="374"/>
      <c r="N131" s="374"/>
    </row>
    <row r="132" spans="2:14" x14ac:dyDescent="0.3">
      <c r="B132" s="371"/>
      <c r="C132" s="371"/>
      <c r="D132" s="371"/>
      <c r="E132" s="371"/>
      <c r="F132" s="371"/>
      <c r="G132" s="374"/>
      <c r="H132" s="374"/>
      <c r="I132" s="374"/>
      <c r="J132" s="374"/>
      <c r="K132" s="374"/>
      <c r="L132" s="374"/>
      <c r="M132" s="374"/>
      <c r="N132" s="374"/>
    </row>
    <row r="133" spans="2:14" x14ac:dyDescent="0.3">
      <c r="B133" s="371"/>
      <c r="C133" s="371"/>
      <c r="D133" s="371"/>
      <c r="E133" s="371"/>
      <c r="F133" s="371"/>
      <c r="G133" s="374"/>
      <c r="H133" s="374"/>
      <c r="I133" s="374"/>
      <c r="J133" s="374"/>
      <c r="K133" s="374"/>
      <c r="L133" s="374"/>
      <c r="M133" s="374"/>
      <c r="N133" s="374"/>
    </row>
    <row r="134" spans="2:14" x14ac:dyDescent="0.3">
      <c r="B134" s="371"/>
      <c r="C134" s="371"/>
      <c r="D134" s="371"/>
      <c r="E134" s="371"/>
      <c r="F134" s="371"/>
      <c r="G134" s="374"/>
      <c r="H134" s="374"/>
      <c r="I134" s="374"/>
      <c r="J134" s="374"/>
      <c r="K134" s="374"/>
      <c r="L134" s="374"/>
      <c r="M134" s="374"/>
      <c r="N134" s="374"/>
    </row>
    <row r="135" spans="2:14" x14ac:dyDescent="0.3">
      <c r="B135" s="371"/>
      <c r="C135" s="371"/>
      <c r="D135" s="371"/>
      <c r="E135" s="371"/>
      <c r="F135" s="371"/>
      <c r="G135" s="374"/>
      <c r="H135" s="374"/>
      <c r="I135" s="374"/>
      <c r="J135" s="374"/>
      <c r="K135" s="374"/>
      <c r="L135" s="374"/>
      <c r="M135" s="374"/>
      <c r="N135" s="374"/>
    </row>
    <row r="136" spans="2:14" x14ac:dyDescent="0.3">
      <c r="B136" s="371"/>
      <c r="C136" s="371"/>
      <c r="D136" s="371"/>
      <c r="E136" s="371"/>
      <c r="F136" s="371"/>
      <c r="G136" s="374"/>
      <c r="H136" s="374"/>
      <c r="I136" s="374"/>
      <c r="J136" s="374"/>
      <c r="K136" s="374"/>
      <c r="L136" s="374"/>
      <c r="M136" s="374"/>
      <c r="N136" s="374"/>
    </row>
    <row r="137" spans="2:14" x14ac:dyDescent="0.3">
      <c r="B137" s="371"/>
      <c r="C137" s="371"/>
      <c r="D137" s="371"/>
      <c r="E137" s="371"/>
      <c r="F137" s="371"/>
      <c r="G137" s="374"/>
      <c r="H137" s="374"/>
      <c r="I137" s="374"/>
      <c r="J137" s="374"/>
      <c r="K137" s="374"/>
      <c r="L137" s="374"/>
      <c r="M137" s="374"/>
      <c r="N137" s="374"/>
    </row>
    <row r="138" spans="2:14" x14ac:dyDescent="0.3">
      <c r="B138" s="371"/>
      <c r="C138" s="371"/>
      <c r="D138" s="371"/>
      <c r="E138" s="371"/>
      <c r="F138" s="371"/>
      <c r="G138" s="374"/>
      <c r="H138" s="374"/>
      <c r="I138" s="374"/>
      <c r="J138" s="374"/>
      <c r="K138" s="374"/>
      <c r="L138" s="374"/>
      <c r="M138" s="374"/>
      <c r="N138" s="374"/>
    </row>
    <row r="139" spans="2:14" x14ac:dyDescent="0.3">
      <c r="B139" s="371"/>
      <c r="C139" s="371"/>
      <c r="D139" s="371"/>
      <c r="E139" s="371"/>
      <c r="F139" s="371"/>
      <c r="G139" s="374"/>
      <c r="H139" s="374"/>
      <c r="I139" s="374"/>
      <c r="J139" s="374"/>
      <c r="K139" s="374"/>
      <c r="L139" s="374"/>
      <c r="M139" s="374"/>
      <c r="N139" s="374"/>
    </row>
    <row r="140" spans="2:14" x14ac:dyDescent="0.3">
      <c r="B140" s="371"/>
      <c r="C140" s="371"/>
      <c r="D140" s="371"/>
      <c r="E140" s="371"/>
      <c r="F140" s="371"/>
      <c r="G140" s="374"/>
      <c r="H140" s="374"/>
      <c r="I140" s="374"/>
      <c r="J140" s="374"/>
      <c r="K140" s="374"/>
      <c r="L140" s="374"/>
      <c r="M140" s="374"/>
      <c r="N140" s="374"/>
    </row>
    <row r="141" spans="2:14" x14ac:dyDescent="0.3">
      <c r="B141" s="371"/>
      <c r="C141" s="371"/>
      <c r="D141" s="371"/>
      <c r="E141" s="371"/>
      <c r="F141" s="371"/>
      <c r="G141" s="374"/>
      <c r="H141" s="374"/>
      <c r="I141" s="374"/>
      <c r="J141" s="374"/>
      <c r="K141" s="374"/>
      <c r="L141" s="374"/>
      <c r="M141" s="374"/>
      <c r="N141" s="374"/>
    </row>
    <row r="142" spans="2:14" x14ac:dyDescent="0.3">
      <c r="B142" s="371"/>
      <c r="C142" s="371"/>
      <c r="D142" s="371"/>
      <c r="E142" s="371"/>
      <c r="F142" s="371"/>
      <c r="G142" s="374"/>
      <c r="H142" s="374"/>
      <c r="I142" s="374"/>
      <c r="J142" s="374"/>
      <c r="K142" s="374"/>
      <c r="L142" s="374"/>
      <c r="M142" s="374"/>
      <c r="N142" s="374"/>
    </row>
    <row r="143" spans="2:14" x14ac:dyDescent="0.3">
      <c r="B143" s="371"/>
      <c r="C143" s="371"/>
      <c r="D143" s="371"/>
      <c r="E143" s="371"/>
      <c r="F143" s="371"/>
      <c r="G143" s="374"/>
      <c r="H143" s="374"/>
      <c r="I143" s="374"/>
      <c r="J143" s="374"/>
      <c r="K143" s="374"/>
      <c r="L143" s="374"/>
      <c r="M143" s="374"/>
      <c r="N143" s="374"/>
    </row>
    <row r="144" spans="2:14" x14ac:dyDescent="0.3">
      <c r="B144" s="371"/>
      <c r="C144" s="371"/>
      <c r="D144" s="371"/>
      <c r="E144" s="371"/>
      <c r="F144" s="371"/>
      <c r="G144" s="374"/>
      <c r="H144" s="374"/>
      <c r="I144" s="374"/>
      <c r="J144" s="374"/>
      <c r="K144" s="374"/>
      <c r="L144" s="374"/>
      <c r="M144" s="374"/>
      <c r="N144" s="374"/>
    </row>
    <row r="145" spans="2:14" x14ac:dyDescent="0.3">
      <c r="B145" s="371"/>
      <c r="C145" s="371"/>
      <c r="D145" s="371"/>
      <c r="E145" s="371"/>
      <c r="F145" s="371"/>
      <c r="G145" s="374"/>
      <c r="H145" s="374"/>
      <c r="I145" s="374"/>
      <c r="J145" s="374"/>
      <c r="K145" s="374"/>
      <c r="L145" s="374"/>
      <c r="M145" s="374"/>
      <c r="N145" s="374"/>
    </row>
    <row r="146" spans="2:14" x14ac:dyDescent="0.3">
      <c r="B146" s="371"/>
      <c r="C146" s="371"/>
      <c r="D146" s="371"/>
      <c r="E146" s="371"/>
      <c r="F146" s="371"/>
      <c r="G146" s="374"/>
      <c r="H146" s="374"/>
      <c r="I146" s="374"/>
      <c r="J146" s="374"/>
      <c r="K146" s="374"/>
      <c r="L146" s="374"/>
      <c r="M146" s="374"/>
      <c r="N146" s="374"/>
    </row>
    <row r="147" spans="2:14" x14ac:dyDescent="0.3">
      <c r="B147" s="371"/>
      <c r="C147" s="371"/>
      <c r="D147" s="371"/>
      <c r="E147" s="371"/>
      <c r="F147" s="371"/>
      <c r="G147" s="374"/>
      <c r="H147" s="374"/>
      <c r="I147" s="374"/>
      <c r="J147" s="374"/>
      <c r="K147" s="374"/>
      <c r="L147" s="374"/>
      <c r="M147" s="374"/>
      <c r="N147" s="374"/>
    </row>
    <row r="148" spans="2:14" x14ac:dyDescent="0.3">
      <c r="B148" s="371"/>
      <c r="C148" s="371"/>
      <c r="D148" s="371"/>
      <c r="E148" s="371"/>
      <c r="F148" s="371"/>
      <c r="G148" s="374"/>
      <c r="H148" s="374"/>
      <c r="I148" s="374"/>
      <c r="J148" s="374"/>
      <c r="K148" s="374"/>
      <c r="L148" s="374"/>
      <c r="M148" s="374"/>
      <c r="N148" s="374"/>
    </row>
    <row r="149" spans="2:14" x14ac:dyDescent="0.3">
      <c r="B149" s="371"/>
      <c r="C149" s="371"/>
      <c r="D149" s="371"/>
      <c r="E149" s="371"/>
      <c r="F149" s="371"/>
      <c r="G149" s="374"/>
      <c r="H149" s="374"/>
      <c r="I149" s="374"/>
      <c r="J149" s="374"/>
      <c r="K149" s="374"/>
      <c r="L149" s="374"/>
      <c r="M149" s="374"/>
      <c r="N149" s="374"/>
    </row>
    <row r="150" spans="2:14" x14ac:dyDescent="0.3">
      <c r="B150" s="371"/>
      <c r="C150" s="371"/>
      <c r="D150" s="371"/>
      <c r="E150" s="371"/>
      <c r="F150" s="371"/>
      <c r="G150" s="374"/>
      <c r="H150" s="374"/>
      <c r="I150" s="374"/>
      <c r="J150" s="374"/>
      <c r="K150" s="374"/>
      <c r="L150" s="374"/>
      <c r="M150" s="374"/>
      <c r="N150" s="374"/>
    </row>
    <row r="151" spans="2:14" x14ac:dyDescent="0.3">
      <c r="B151" s="371"/>
      <c r="C151" s="371"/>
      <c r="D151" s="371"/>
      <c r="E151" s="371"/>
      <c r="F151" s="371"/>
      <c r="G151" s="374"/>
      <c r="H151" s="374"/>
      <c r="I151" s="374"/>
      <c r="J151" s="374"/>
      <c r="K151" s="374"/>
      <c r="L151" s="374"/>
      <c r="M151" s="374"/>
      <c r="N151" s="374"/>
    </row>
    <row r="152" spans="2:14" x14ac:dyDescent="0.3">
      <c r="B152" s="371"/>
      <c r="C152" s="371"/>
      <c r="D152" s="371"/>
      <c r="E152" s="371"/>
      <c r="F152" s="371"/>
      <c r="G152" s="374"/>
      <c r="H152" s="374"/>
      <c r="I152" s="374"/>
      <c r="J152" s="374"/>
      <c r="K152" s="374"/>
      <c r="L152" s="374"/>
      <c r="M152" s="374"/>
      <c r="N152" s="374"/>
    </row>
    <row r="153" spans="2:14" x14ac:dyDescent="0.3">
      <c r="B153" s="371"/>
      <c r="C153" s="371"/>
      <c r="D153" s="371"/>
      <c r="E153" s="371"/>
      <c r="F153" s="371"/>
      <c r="G153" s="374"/>
      <c r="H153" s="374"/>
      <c r="I153" s="374"/>
      <c r="J153" s="374"/>
      <c r="K153" s="374"/>
      <c r="L153" s="374"/>
      <c r="M153" s="374"/>
      <c r="N153" s="374"/>
    </row>
    <row r="154" spans="2:14" x14ac:dyDescent="0.3">
      <c r="B154" s="371"/>
      <c r="C154" s="371"/>
      <c r="D154" s="371"/>
      <c r="E154" s="371"/>
      <c r="F154" s="371"/>
      <c r="G154" s="374"/>
      <c r="H154" s="374"/>
      <c r="I154" s="374"/>
      <c r="J154" s="374"/>
      <c r="K154" s="374"/>
      <c r="L154" s="374"/>
      <c r="M154" s="374"/>
      <c r="N154" s="374"/>
    </row>
    <row r="155" spans="2:14" x14ac:dyDescent="0.3">
      <c r="B155" s="371"/>
      <c r="C155" s="371"/>
      <c r="D155" s="371"/>
      <c r="E155" s="371"/>
      <c r="F155" s="371"/>
      <c r="G155" s="374"/>
      <c r="H155" s="374"/>
      <c r="I155" s="374"/>
      <c r="J155" s="374"/>
      <c r="K155" s="374"/>
      <c r="L155" s="374"/>
      <c r="M155" s="374"/>
      <c r="N155" s="374"/>
    </row>
    <row r="156" spans="2:14" x14ac:dyDescent="0.3">
      <c r="B156" s="371"/>
      <c r="C156" s="371"/>
      <c r="D156" s="371"/>
      <c r="E156" s="371"/>
      <c r="F156" s="371"/>
      <c r="G156" s="374"/>
      <c r="H156" s="374"/>
      <c r="I156" s="374"/>
      <c r="J156" s="374"/>
      <c r="K156" s="374"/>
      <c r="L156" s="374"/>
      <c r="M156" s="374"/>
      <c r="N156" s="374"/>
    </row>
    <row r="157" spans="2:14" x14ac:dyDescent="0.3">
      <c r="B157" s="371"/>
      <c r="C157" s="371"/>
      <c r="D157" s="371"/>
      <c r="E157" s="371"/>
      <c r="F157" s="371"/>
      <c r="G157" s="374"/>
      <c r="H157" s="374"/>
      <c r="I157" s="374"/>
      <c r="J157" s="374"/>
      <c r="K157" s="374"/>
      <c r="L157" s="374"/>
      <c r="M157" s="374"/>
      <c r="N157" s="374"/>
    </row>
    <row r="158" spans="2:14" x14ac:dyDescent="0.3">
      <c r="B158" s="371"/>
      <c r="C158" s="371"/>
      <c r="D158" s="371"/>
      <c r="E158" s="371"/>
      <c r="F158" s="371"/>
      <c r="G158" s="374"/>
      <c r="H158" s="374"/>
      <c r="I158" s="374"/>
      <c r="J158" s="374"/>
      <c r="K158" s="374"/>
      <c r="L158" s="374"/>
      <c r="M158" s="374"/>
      <c r="N158" s="374"/>
    </row>
    <row r="159" spans="2:14" x14ac:dyDescent="0.3">
      <c r="B159" s="371"/>
      <c r="C159" s="371"/>
      <c r="D159" s="371"/>
      <c r="E159" s="371"/>
      <c r="F159" s="371"/>
      <c r="G159" s="374"/>
      <c r="H159" s="374"/>
      <c r="I159" s="374"/>
      <c r="J159" s="374"/>
      <c r="K159" s="374"/>
      <c r="L159" s="374"/>
      <c r="M159" s="374"/>
      <c r="N159" s="374"/>
    </row>
    <row r="160" spans="2:14" x14ac:dyDescent="0.3">
      <c r="B160" s="371"/>
      <c r="C160" s="371"/>
      <c r="D160" s="371"/>
      <c r="E160" s="371"/>
      <c r="F160" s="371"/>
      <c r="G160" s="374"/>
      <c r="H160" s="374"/>
      <c r="I160" s="374"/>
      <c r="J160" s="374"/>
      <c r="K160" s="374"/>
      <c r="L160" s="374"/>
      <c r="M160" s="374"/>
      <c r="N160" s="374"/>
    </row>
    <row r="161" spans="2:14" x14ac:dyDescent="0.3">
      <c r="B161" s="371"/>
      <c r="C161" s="371"/>
      <c r="D161" s="371"/>
      <c r="E161" s="371"/>
      <c r="F161" s="371"/>
      <c r="G161" s="374"/>
      <c r="H161" s="374"/>
      <c r="I161" s="374"/>
      <c r="J161" s="374"/>
      <c r="K161" s="374"/>
      <c r="L161" s="374"/>
      <c r="M161" s="374"/>
      <c r="N161" s="374"/>
    </row>
    <row r="162" spans="2:14" x14ac:dyDescent="0.3">
      <c r="B162" s="371"/>
      <c r="C162" s="371"/>
      <c r="D162" s="371"/>
      <c r="E162" s="371"/>
      <c r="F162" s="371"/>
      <c r="G162" s="374"/>
      <c r="H162" s="374"/>
      <c r="I162" s="374"/>
      <c r="J162" s="374"/>
      <c r="K162" s="374"/>
      <c r="L162" s="374"/>
      <c r="M162" s="374"/>
      <c r="N162" s="374"/>
    </row>
    <row r="163" spans="2:14" x14ac:dyDescent="0.3">
      <c r="B163" s="371"/>
      <c r="C163" s="371"/>
      <c r="D163" s="371"/>
      <c r="E163" s="371"/>
      <c r="F163" s="371"/>
      <c r="G163" s="374"/>
      <c r="H163" s="374"/>
      <c r="I163" s="374"/>
      <c r="J163" s="374"/>
      <c r="K163" s="374"/>
      <c r="L163" s="374"/>
      <c r="M163" s="374"/>
      <c r="N163" s="374"/>
    </row>
    <row r="164" spans="2:14" x14ac:dyDescent="0.3">
      <c r="B164" s="371"/>
      <c r="C164" s="371"/>
      <c r="D164" s="371"/>
      <c r="E164" s="371"/>
      <c r="F164" s="371"/>
      <c r="G164" s="374"/>
      <c r="H164" s="374"/>
      <c r="I164" s="374"/>
      <c r="J164" s="374"/>
      <c r="K164" s="374"/>
      <c r="L164" s="374"/>
      <c r="M164" s="374"/>
      <c r="N164" s="374"/>
    </row>
    <row r="165" spans="2:14" x14ac:dyDescent="0.3">
      <c r="B165" s="371"/>
      <c r="C165" s="371"/>
      <c r="D165" s="371"/>
      <c r="E165" s="371"/>
      <c r="F165" s="371"/>
      <c r="G165" s="374"/>
      <c r="H165" s="374"/>
      <c r="I165" s="374"/>
      <c r="J165" s="374"/>
      <c r="K165" s="374"/>
      <c r="L165" s="374"/>
      <c r="M165" s="374"/>
      <c r="N165" s="374"/>
    </row>
    <row r="166" spans="2:14" x14ac:dyDescent="0.3">
      <c r="B166" s="371"/>
      <c r="C166" s="371"/>
      <c r="D166" s="371"/>
      <c r="E166" s="371"/>
      <c r="F166" s="371"/>
      <c r="G166" s="374"/>
      <c r="H166" s="374"/>
      <c r="I166" s="374"/>
      <c r="J166" s="374"/>
      <c r="K166" s="374"/>
      <c r="L166" s="374"/>
      <c r="M166" s="374"/>
      <c r="N166" s="374"/>
    </row>
    <row r="167" spans="2:14" x14ac:dyDescent="0.3">
      <c r="B167" s="371"/>
      <c r="C167" s="371"/>
      <c r="D167" s="371"/>
      <c r="E167" s="371"/>
      <c r="F167" s="371"/>
      <c r="G167" s="374"/>
      <c r="H167" s="374"/>
      <c r="I167" s="374"/>
      <c r="J167" s="374"/>
      <c r="K167" s="374"/>
      <c r="L167" s="374"/>
      <c r="M167" s="374"/>
      <c r="N167" s="374"/>
    </row>
    <row r="168" spans="2:14" x14ac:dyDescent="0.3">
      <c r="B168" s="371"/>
      <c r="C168" s="371"/>
      <c r="D168" s="371"/>
      <c r="E168" s="371"/>
      <c r="F168" s="371"/>
      <c r="G168" s="374"/>
      <c r="H168" s="374"/>
      <c r="I168" s="374"/>
      <c r="J168" s="374"/>
      <c r="K168" s="374"/>
      <c r="L168" s="374"/>
      <c r="M168" s="374"/>
      <c r="N168" s="374"/>
    </row>
    <row r="169" spans="2:14" x14ac:dyDescent="0.3">
      <c r="B169" s="371"/>
      <c r="C169" s="371"/>
      <c r="D169" s="371"/>
      <c r="E169" s="371"/>
      <c r="F169" s="371"/>
      <c r="G169" s="374"/>
      <c r="H169" s="374"/>
      <c r="I169" s="374"/>
      <c r="J169" s="374"/>
      <c r="K169" s="374"/>
      <c r="L169" s="374"/>
      <c r="M169" s="374"/>
      <c r="N169" s="374"/>
    </row>
    <row r="170" spans="2:14" x14ac:dyDescent="0.3">
      <c r="B170" s="371"/>
      <c r="C170" s="371"/>
      <c r="D170" s="371"/>
      <c r="E170" s="371"/>
      <c r="F170" s="371"/>
      <c r="G170" s="374"/>
      <c r="H170" s="374"/>
      <c r="I170" s="374"/>
      <c r="J170" s="374"/>
      <c r="K170" s="374"/>
      <c r="L170" s="374"/>
      <c r="M170" s="374"/>
      <c r="N170" s="374"/>
    </row>
    <row r="171" spans="2:14" x14ac:dyDescent="0.3">
      <c r="B171" s="371"/>
      <c r="C171" s="371"/>
      <c r="D171" s="371"/>
      <c r="E171" s="371"/>
      <c r="F171" s="371"/>
      <c r="G171" s="374"/>
      <c r="H171" s="374"/>
      <c r="I171" s="374"/>
      <c r="J171" s="374"/>
      <c r="K171" s="374"/>
      <c r="L171" s="374"/>
      <c r="M171" s="374"/>
      <c r="N171" s="374"/>
    </row>
    <row r="172" spans="2:14" x14ac:dyDescent="0.3">
      <c r="B172" s="371"/>
      <c r="C172" s="371"/>
      <c r="D172" s="371"/>
      <c r="E172" s="371"/>
      <c r="F172" s="371"/>
      <c r="G172" s="374"/>
      <c r="H172" s="374"/>
      <c r="I172" s="374"/>
      <c r="J172" s="374"/>
      <c r="K172" s="374"/>
      <c r="L172" s="374"/>
      <c r="M172" s="374"/>
      <c r="N172" s="374"/>
    </row>
    <row r="173" spans="2:14" x14ac:dyDescent="0.3">
      <c r="B173" s="371"/>
      <c r="C173" s="371"/>
      <c r="D173" s="371"/>
      <c r="E173" s="371"/>
      <c r="F173" s="371"/>
      <c r="G173" s="374"/>
      <c r="H173" s="374"/>
      <c r="I173" s="374"/>
      <c r="J173" s="374"/>
      <c r="K173" s="374"/>
      <c r="L173" s="374"/>
      <c r="M173" s="374"/>
      <c r="N173" s="374"/>
    </row>
    <row r="174" spans="2:14" x14ac:dyDescent="0.3">
      <c r="B174" s="371"/>
      <c r="C174" s="371"/>
      <c r="D174" s="371"/>
      <c r="E174" s="371"/>
      <c r="F174" s="371"/>
      <c r="G174" s="374"/>
      <c r="H174" s="374"/>
      <c r="I174" s="374"/>
      <c r="J174" s="374"/>
      <c r="K174" s="374"/>
      <c r="L174" s="374"/>
      <c r="M174" s="374"/>
      <c r="N174" s="374"/>
    </row>
    <row r="175" spans="2:14" x14ac:dyDescent="0.3">
      <c r="B175" s="371"/>
      <c r="C175" s="371"/>
      <c r="D175" s="371"/>
      <c r="E175" s="371"/>
      <c r="F175" s="371"/>
      <c r="G175" s="374"/>
      <c r="H175" s="374"/>
      <c r="I175" s="374"/>
      <c r="J175" s="374"/>
      <c r="K175" s="374"/>
      <c r="L175" s="374"/>
      <c r="M175" s="374"/>
      <c r="N175" s="374"/>
    </row>
    <row r="176" spans="2:14" x14ac:dyDescent="0.3">
      <c r="B176" s="371"/>
      <c r="C176" s="371"/>
      <c r="D176" s="371"/>
      <c r="E176" s="371"/>
      <c r="F176" s="371"/>
      <c r="G176" s="374"/>
      <c r="H176" s="374"/>
      <c r="I176" s="374"/>
      <c r="J176" s="374"/>
      <c r="K176" s="374"/>
      <c r="L176" s="374"/>
      <c r="M176" s="374"/>
      <c r="N176" s="374"/>
    </row>
    <row r="177" spans="2:14" x14ac:dyDescent="0.3">
      <c r="B177" s="371"/>
      <c r="C177" s="371"/>
      <c r="D177" s="371"/>
      <c r="E177" s="371"/>
      <c r="F177" s="371"/>
      <c r="G177" s="374"/>
      <c r="H177" s="374"/>
      <c r="I177" s="374"/>
      <c r="J177" s="374"/>
      <c r="K177" s="374"/>
      <c r="L177" s="374"/>
      <c r="M177" s="374"/>
      <c r="N177" s="374"/>
    </row>
    <row r="178" spans="2:14" x14ac:dyDescent="0.3">
      <c r="B178" s="371"/>
      <c r="C178" s="371"/>
      <c r="D178" s="371"/>
      <c r="E178" s="371"/>
      <c r="F178" s="371"/>
      <c r="G178" s="374"/>
      <c r="H178" s="374"/>
      <c r="I178" s="374"/>
      <c r="J178" s="374"/>
      <c r="K178" s="374"/>
      <c r="L178" s="374"/>
      <c r="M178" s="374"/>
      <c r="N178" s="374"/>
    </row>
    <row r="179" spans="2:14" x14ac:dyDescent="0.3">
      <c r="B179" s="371"/>
      <c r="C179" s="371"/>
      <c r="D179" s="371"/>
      <c r="E179" s="371"/>
      <c r="F179" s="371"/>
      <c r="G179" s="374"/>
      <c r="H179" s="374"/>
      <c r="I179" s="374"/>
      <c r="J179" s="374"/>
      <c r="K179" s="374"/>
      <c r="L179" s="374"/>
      <c r="M179" s="374"/>
      <c r="N179" s="374"/>
    </row>
    <row r="180" spans="2:14" x14ac:dyDescent="0.3">
      <c r="B180" s="371"/>
      <c r="C180" s="371"/>
      <c r="D180" s="371"/>
      <c r="E180" s="371"/>
      <c r="F180" s="371"/>
      <c r="G180" s="374"/>
      <c r="H180" s="374"/>
      <c r="I180" s="374"/>
      <c r="J180" s="374"/>
      <c r="K180" s="374"/>
      <c r="L180" s="374"/>
      <c r="M180" s="374"/>
      <c r="N180" s="374"/>
    </row>
    <row r="181" spans="2:14" x14ac:dyDescent="0.3">
      <c r="B181" s="371"/>
      <c r="C181" s="371"/>
      <c r="D181" s="371"/>
      <c r="E181" s="371"/>
      <c r="F181" s="371"/>
      <c r="G181" s="374"/>
      <c r="H181" s="374"/>
      <c r="I181" s="374"/>
      <c r="J181" s="374"/>
      <c r="K181" s="374"/>
      <c r="L181" s="374"/>
      <c r="M181" s="374"/>
      <c r="N181" s="374"/>
    </row>
    <row r="182" spans="2:14" x14ac:dyDescent="0.3">
      <c r="B182" s="371"/>
      <c r="C182" s="371"/>
      <c r="D182" s="371"/>
      <c r="E182" s="371"/>
      <c r="F182" s="371"/>
      <c r="G182" s="374"/>
      <c r="H182" s="374"/>
      <c r="I182" s="374"/>
      <c r="J182" s="374"/>
      <c r="K182" s="374"/>
      <c r="L182" s="374"/>
      <c r="M182" s="374"/>
      <c r="N182" s="374"/>
    </row>
    <row r="183" spans="2:14" x14ac:dyDescent="0.3">
      <c r="B183" s="371"/>
      <c r="C183" s="371"/>
      <c r="D183" s="371"/>
      <c r="E183" s="371"/>
      <c r="F183" s="371"/>
      <c r="G183" s="374"/>
      <c r="H183" s="374"/>
      <c r="I183" s="374"/>
      <c r="J183" s="374"/>
      <c r="K183" s="374"/>
      <c r="L183" s="374"/>
      <c r="M183" s="374"/>
      <c r="N183" s="374"/>
    </row>
    <row r="184" spans="2:14" x14ac:dyDescent="0.3">
      <c r="B184" s="371"/>
      <c r="C184" s="371"/>
      <c r="D184" s="371"/>
      <c r="E184" s="371"/>
      <c r="F184" s="371"/>
      <c r="G184" s="374"/>
      <c r="H184" s="374"/>
      <c r="I184" s="374"/>
      <c r="J184" s="374"/>
      <c r="K184" s="374"/>
      <c r="L184" s="374"/>
      <c r="M184" s="374"/>
      <c r="N184" s="374"/>
    </row>
    <row r="185" spans="2:14" x14ac:dyDescent="0.3">
      <c r="B185" s="371"/>
      <c r="C185" s="371"/>
      <c r="D185" s="371"/>
      <c r="E185" s="371"/>
      <c r="F185" s="371"/>
      <c r="G185" s="374"/>
      <c r="H185" s="374"/>
      <c r="I185" s="374"/>
      <c r="J185" s="374"/>
      <c r="K185" s="374"/>
      <c r="L185" s="374"/>
      <c r="M185" s="374"/>
      <c r="N185" s="374"/>
    </row>
    <row r="186" spans="2:14" x14ac:dyDescent="0.3">
      <c r="B186" s="371"/>
      <c r="C186" s="371"/>
      <c r="D186" s="371"/>
      <c r="E186" s="371"/>
      <c r="F186" s="371"/>
      <c r="G186" s="374"/>
      <c r="H186" s="374"/>
      <c r="I186" s="374"/>
      <c r="J186" s="374"/>
      <c r="K186" s="374"/>
      <c r="L186" s="374"/>
      <c r="M186" s="374"/>
      <c r="N186" s="374"/>
    </row>
    <row r="187" spans="2:14" x14ac:dyDescent="0.3">
      <c r="B187" s="371"/>
      <c r="C187" s="371"/>
      <c r="D187" s="371"/>
      <c r="E187" s="371"/>
      <c r="F187" s="371"/>
      <c r="G187" s="374"/>
      <c r="H187" s="374"/>
      <c r="I187" s="374"/>
      <c r="J187" s="374"/>
      <c r="K187" s="374"/>
      <c r="L187" s="374"/>
      <c r="M187" s="374"/>
      <c r="N187" s="374"/>
    </row>
    <row r="188" spans="2:14" x14ac:dyDescent="0.3">
      <c r="B188" s="371"/>
      <c r="C188" s="371"/>
      <c r="D188" s="371"/>
      <c r="E188" s="371"/>
      <c r="F188" s="371"/>
      <c r="G188" s="374"/>
      <c r="H188" s="374"/>
      <c r="I188" s="374"/>
      <c r="J188" s="374"/>
      <c r="K188" s="374"/>
      <c r="L188" s="374"/>
      <c r="M188" s="374"/>
      <c r="N188" s="374"/>
    </row>
    <row r="189" spans="2:14" x14ac:dyDescent="0.3">
      <c r="B189" s="371"/>
      <c r="C189" s="371"/>
      <c r="D189" s="371"/>
      <c r="E189" s="371"/>
      <c r="F189" s="371"/>
      <c r="G189" s="374"/>
      <c r="H189" s="374"/>
      <c r="I189" s="374"/>
      <c r="J189" s="374"/>
      <c r="K189" s="374"/>
      <c r="L189" s="374"/>
      <c r="M189" s="374"/>
      <c r="N189" s="374"/>
    </row>
    <row r="190" spans="2:14" x14ac:dyDescent="0.3">
      <c r="B190" s="371"/>
      <c r="C190" s="371"/>
      <c r="D190" s="371"/>
      <c r="E190" s="371"/>
      <c r="F190" s="371"/>
      <c r="G190" s="374"/>
      <c r="H190" s="374"/>
      <c r="I190" s="374"/>
      <c r="J190" s="374"/>
      <c r="K190" s="374"/>
      <c r="L190" s="374"/>
      <c r="M190" s="374"/>
      <c r="N190" s="374"/>
    </row>
    <row r="191" spans="2:14" x14ac:dyDescent="0.3">
      <c r="B191" s="371"/>
      <c r="C191" s="371"/>
      <c r="D191" s="371"/>
      <c r="E191" s="371"/>
      <c r="F191" s="371"/>
      <c r="G191" s="374"/>
      <c r="H191" s="374"/>
      <c r="I191" s="374"/>
      <c r="J191" s="374"/>
      <c r="K191" s="374"/>
      <c r="L191" s="374"/>
      <c r="M191" s="374"/>
      <c r="N191" s="374"/>
    </row>
    <row r="192" spans="2:14" x14ac:dyDescent="0.3">
      <c r="B192" s="371"/>
      <c r="C192" s="371"/>
      <c r="D192" s="371"/>
      <c r="E192" s="371"/>
      <c r="F192" s="371"/>
      <c r="G192" s="374"/>
      <c r="H192" s="374"/>
      <c r="I192" s="374"/>
      <c r="J192" s="374"/>
      <c r="K192" s="374"/>
      <c r="L192" s="374"/>
      <c r="M192" s="374"/>
      <c r="N192" s="374"/>
    </row>
    <row r="193" spans="2:14" x14ac:dyDescent="0.3">
      <c r="B193" s="371"/>
      <c r="C193" s="371"/>
      <c r="D193" s="371"/>
      <c r="E193" s="371"/>
      <c r="F193" s="371"/>
      <c r="G193" s="374"/>
      <c r="H193" s="374"/>
      <c r="I193" s="374"/>
      <c r="J193" s="374"/>
      <c r="K193" s="374"/>
      <c r="L193" s="374"/>
      <c r="M193" s="374"/>
      <c r="N193" s="374"/>
    </row>
    <row r="194" spans="2:14" x14ac:dyDescent="0.3">
      <c r="B194" s="371"/>
      <c r="C194" s="371"/>
      <c r="D194" s="371"/>
      <c r="E194" s="371"/>
      <c r="F194" s="371"/>
      <c r="G194" s="374"/>
      <c r="H194" s="374"/>
      <c r="I194" s="374"/>
      <c r="J194" s="374"/>
      <c r="K194" s="374"/>
      <c r="L194" s="374"/>
      <c r="M194" s="374"/>
      <c r="N194" s="374"/>
    </row>
    <row r="195" spans="2:14" x14ac:dyDescent="0.3">
      <c r="B195" s="371"/>
      <c r="C195" s="371"/>
      <c r="D195" s="371"/>
      <c r="E195" s="371"/>
      <c r="F195" s="371"/>
      <c r="G195" s="374"/>
      <c r="H195" s="374"/>
      <c r="I195" s="374"/>
      <c r="J195" s="374"/>
      <c r="K195" s="374"/>
      <c r="L195" s="374"/>
      <c r="M195" s="374"/>
      <c r="N195" s="374"/>
    </row>
    <row r="196" spans="2:14" x14ac:dyDescent="0.3">
      <c r="B196" s="371"/>
      <c r="C196" s="371"/>
      <c r="D196" s="371"/>
      <c r="E196" s="371"/>
      <c r="F196" s="371"/>
      <c r="G196" s="374"/>
      <c r="H196" s="374"/>
      <c r="I196" s="374"/>
      <c r="J196" s="374"/>
      <c r="K196" s="374"/>
      <c r="L196" s="374"/>
      <c r="M196" s="374"/>
      <c r="N196" s="374"/>
    </row>
    <row r="197" spans="2:14" x14ac:dyDescent="0.3">
      <c r="B197" s="371"/>
      <c r="C197" s="371"/>
      <c r="D197" s="371"/>
      <c r="E197" s="371"/>
      <c r="F197" s="371"/>
      <c r="G197" s="374"/>
      <c r="H197" s="374"/>
      <c r="I197" s="374"/>
      <c r="J197" s="374"/>
      <c r="K197" s="374"/>
      <c r="L197" s="374"/>
      <c r="M197" s="374"/>
      <c r="N197" s="374"/>
    </row>
    <row r="198" spans="2:14" x14ac:dyDescent="0.3">
      <c r="B198" s="371"/>
      <c r="C198" s="371"/>
      <c r="D198" s="371"/>
      <c r="E198" s="371"/>
      <c r="F198" s="371"/>
      <c r="G198" s="374"/>
      <c r="H198" s="374"/>
      <c r="I198" s="374"/>
      <c r="J198" s="374"/>
      <c r="K198" s="374"/>
      <c r="L198" s="374"/>
      <c r="M198" s="374"/>
      <c r="N198" s="374"/>
    </row>
    <row r="199" spans="2:14" x14ac:dyDescent="0.3">
      <c r="B199" s="371"/>
      <c r="C199" s="371"/>
      <c r="D199" s="371"/>
      <c r="E199" s="371"/>
      <c r="F199" s="371"/>
      <c r="G199" s="374"/>
      <c r="H199" s="374"/>
      <c r="I199" s="374"/>
      <c r="J199" s="374"/>
      <c r="K199" s="374"/>
      <c r="L199" s="374"/>
      <c r="M199" s="374"/>
      <c r="N199" s="374"/>
    </row>
    <row r="200" spans="2:14" x14ac:dyDescent="0.3">
      <c r="B200" s="371"/>
      <c r="C200" s="371"/>
      <c r="D200" s="371"/>
      <c r="E200" s="371"/>
      <c r="F200" s="371"/>
      <c r="G200" s="374"/>
      <c r="H200" s="374"/>
      <c r="I200" s="374"/>
      <c r="J200" s="374"/>
      <c r="K200" s="374"/>
      <c r="L200" s="374"/>
      <c r="M200" s="374"/>
      <c r="N200" s="374"/>
    </row>
    <row r="201" spans="2:14" x14ac:dyDescent="0.3">
      <c r="B201" s="371"/>
      <c r="C201" s="371"/>
      <c r="D201" s="371"/>
      <c r="E201" s="371"/>
      <c r="F201" s="371"/>
      <c r="G201" s="374"/>
      <c r="H201" s="374"/>
      <c r="I201" s="374"/>
      <c r="J201" s="374"/>
      <c r="K201" s="374"/>
      <c r="L201" s="374"/>
      <c r="M201" s="374"/>
      <c r="N201" s="374"/>
    </row>
    <row r="202" spans="2:14" x14ac:dyDescent="0.3">
      <c r="B202" s="371"/>
      <c r="C202" s="371"/>
      <c r="D202" s="371"/>
      <c r="E202" s="371"/>
      <c r="F202" s="371"/>
      <c r="G202" s="374"/>
      <c r="H202" s="374"/>
      <c r="I202" s="374"/>
      <c r="J202" s="374"/>
      <c r="K202" s="374"/>
      <c r="L202" s="374"/>
      <c r="M202" s="374"/>
      <c r="N202" s="374"/>
    </row>
    <row r="203" spans="2:14" x14ac:dyDescent="0.3">
      <c r="B203" s="371"/>
      <c r="C203" s="371"/>
      <c r="D203" s="371"/>
      <c r="E203" s="371"/>
      <c r="F203" s="371"/>
      <c r="G203" s="374"/>
      <c r="H203" s="374"/>
      <c r="I203" s="374"/>
      <c r="J203" s="374"/>
      <c r="K203" s="374"/>
      <c r="L203" s="374"/>
      <c r="M203" s="374"/>
      <c r="N203" s="374"/>
    </row>
    <row r="204" spans="2:14" x14ac:dyDescent="0.3">
      <c r="B204" s="371"/>
      <c r="C204" s="371"/>
      <c r="D204" s="371"/>
      <c r="E204" s="371"/>
      <c r="F204" s="371"/>
      <c r="G204" s="374"/>
      <c r="H204" s="374"/>
      <c r="I204" s="374"/>
      <c r="J204" s="374"/>
      <c r="K204" s="374"/>
      <c r="L204" s="374"/>
      <c r="M204" s="374"/>
      <c r="N204" s="374"/>
    </row>
    <row r="205" spans="2:14" x14ac:dyDescent="0.3">
      <c r="B205" s="371"/>
      <c r="C205" s="371"/>
      <c r="D205" s="371"/>
      <c r="E205" s="371"/>
      <c r="F205" s="371"/>
      <c r="G205" s="374"/>
      <c r="H205" s="374"/>
      <c r="I205" s="374"/>
      <c r="J205" s="374"/>
      <c r="K205" s="374"/>
      <c r="L205" s="374"/>
      <c r="M205" s="374"/>
      <c r="N205" s="374"/>
    </row>
    <row r="206" spans="2:14" x14ac:dyDescent="0.3">
      <c r="B206" s="371"/>
      <c r="C206" s="371"/>
      <c r="D206" s="371"/>
      <c r="E206" s="371"/>
      <c r="F206" s="371"/>
      <c r="G206" s="374"/>
      <c r="H206" s="374"/>
      <c r="I206" s="374"/>
      <c r="J206" s="374"/>
      <c r="K206" s="374"/>
      <c r="L206" s="374"/>
      <c r="M206" s="374"/>
      <c r="N206" s="374"/>
    </row>
    <row r="207" spans="2:14" x14ac:dyDescent="0.3">
      <c r="B207" s="371"/>
      <c r="C207" s="371"/>
      <c r="D207" s="371"/>
      <c r="E207" s="371"/>
      <c r="F207" s="371"/>
      <c r="G207" s="374"/>
      <c r="H207" s="374"/>
      <c r="I207" s="374"/>
      <c r="J207" s="374"/>
      <c r="K207" s="374"/>
      <c r="L207" s="374"/>
      <c r="M207" s="374"/>
      <c r="N207" s="374"/>
    </row>
    <row r="208" spans="2:14" x14ac:dyDescent="0.3">
      <c r="B208" s="371"/>
      <c r="C208" s="371"/>
      <c r="D208" s="371"/>
      <c r="E208" s="371"/>
      <c r="F208" s="371"/>
      <c r="G208" s="374"/>
      <c r="H208" s="374"/>
      <c r="I208" s="374"/>
      <c r="J208" s="374"/>
      <c r="K208" s="374"/>
      <c r="L208" s="374"/>
      <c r="M208" s="374"/>
      <c r="N208" s="374"/>
    </row>
    <row r="209" spans="2:14" x14ac:dyDescent="0.3">
      <c r="B209" s="371"/>
      <c r="C209" s="371"/>
      <c r="D209" s="371"/>
      <c r="E209" s="371"/>
      <c r="F209" s="371"/>
      <c r="G209" s="374"/>
      <c r="H209" s="374"/>
      <c r="I209" s="374"/>
      <c r="J209" s="374"/>
      <c r="K209" s="374"/>
      <c r="L209" s="374"/>
      <c r="M209" s="374"/>
      <c r="N209" s="374"/>
    </row>
    <row r="210" spans="2:14" x14ac:dyDescent="0.3">
      <c r="B210" s="371"/>
      <c r="C210" s="371"/>
      <c r="D210" s="371"/>
      <c r="E210" s="371"/>
      <c r="F210" s="371"/>
      <c r="G210" s="374"/>
      <c r="H210" s="374"/>
      <c r="I210" s="374"/>
      <c r="J210" s="374"/>
      <c r="K210" s="374"/>
      <c r="L210" s="374"/>
      <c r="M210" s="374"/>
      <c r="N210" s="374"/>
    </row>
    <row r="211" spans="2:14" x14ac:dyDescent="0.3">
      <c r="B211" s="371"/>
      <c r="C211" s="371"/>
      <c r="D211" s="371"/>
      <c r="E211" s="371"/>
      <c r="F211" s="371"/>
      <c r="G211" s="374"/>
      <c r="H211" s="374"/>
      <c r="I211" s="374"/>
      <c r="J211" s="374"/>
      <c r="K211" s="374"/>
      <c r="L211" s="374"/>
      <c r="M211" s="374"/>
      <c r="N211" s="374"/>
    </row>
    <row r="212" spans="2:14" x14ac:dyDescent="0.3">
      <c r="B212" s="371"/>
      <c r="C212" s="371"/>
      <c r="D212" s="371"/>
      <c r="E212" s="371"/>
      <c r="F212" s="371"/>
      <c r="G212" s="374"/>
      <c r="H212" s="374"/>
      <c r="I212" s="374"/>
      <c r="J212" s="374"/>
      <c r="K212" s="374"/>
      <c r="L212" s="374"/>
      <c r="M212" s="374"/>
      <c r="N212" s="374"/>
    </row>
    <row r="213" spans="2:14" x14ac:dyDescent="0.3">
      <c r="B213" s="371"/>
      <c r="C213" s="371"/>
      <c r="D213" s="371"/>
      <c r="E213" s="371"/>
      <c r="F213" s="371"/>
      <c r="G213" s="374"/>
      <c r="H213" s="374"/>
      <c r="I213" s="374"/>
      <c r="J213" s="374"/>
      <c r="K213" s="374"/>
      <c r="L213" s="374"/>
      <c r="M213" s="374"/>
      <c r="N213" s="374"/>
    </row>
    <row r="214" spans="2:14" x14ac:dyDescent="0.3">
      <c r="B214" s="371"/>
      <c r="C214" s="371"/>
      <c r="D214" s="371"/>
      <c r="E214" s="371"/>
      <c r="F214" s="371"/>
      <c r="G214" s="374"/>
      <c r="H214" s="374"/>
      <c r="I214" s="374"/>
      <c r="J214" s="374"/>
      <c r="K214" s="374"/>
      <c r="L214" s="374"/>
      <c r="M214" s="374"/>
      <c r="N214" s="374"/>
    </row>
    <row r="215" spans="2:14" x14ac:dyDescent="0.3">
      <c r="B215" s="371"/>
      <c r="C215" s="371"/>
      <c r="D215" s="371"/>
      <c r="E215" s="371"/>
      <c r="F215" s="371"/>
      <c r="G215" s="374"/>
      <c r="H215" s="374"/>
      <c r="I215" s="374"/>
      <c r="J215" s="374"/>
      <c r="K215" s="374"/>
      <c r="L215" s="374"/>
      <c r="M215" s="374"/>
      <c r="N215" s="374"/>
    </row>
    <row r="216" spans="2:14" x14ac:dyDescent="0.3">
      <c r="B216" s="371"/>
      <c r="C216" s="371"/>
      <c r="D216" s="371"/>
      <c r="E216" s="371"/>
      <c r="F216" s="371"/>
      <c r="G216" s="374"/>
      <c r="H216" s="374"/>
      <c r="I216" s="374"/>
      <c r="J216" s="374"/>
      <c r="K216" s="374"/>
      <c r="L216" s="374"/>
      <c r="M216" s="374"/>
      <c r="N216" s="374"/>
    </row>
    <row r="217" spans="2:14" x14ac:dyDescent="0.3">
      <c r="B217" s="371"/>
      <c r="C217" s="371"/>
      <c r="D217" s="371"/>
      <c r="E217" s="371"/>
      <c r="F217" s="371"/>
      <c r="G217" s="374"/>
      <c r="H217" s="374"/>
      <c r="I217" s="374"/>
      <c r="J217" s="374"/>
      <c r="K217" s="374"/>
      <c r="L217" s="374"/>
      <c r="M217" s="374"/>
      <c r="N217" s="374"/>
    </row>
    <row r="218" spans="2:14" x14ac:dyDescent="0.3">
      <c r="B218" s="371"/>
      <c r="C218" s="371"/>
      <c r="D218" s="371"/>
      <c r="E218" s="371"/>
      <c r="F218" s="371"/>
      <c r="G218" s="374"/>
      <c r="H218" s="374"/>
      <c r="I218" s="374"/>
      <c r="J218" s="374"/>
      <c r="K218" s="374"/>
      <c r="L218" s="374"/>
      <c r="M218" s="374"/>
      <c r="N218" s="374"/>
    </row>
    <row r="219" spans="2:14" x14ac:dyDescent="0.3">
      <c r="B219" s="371"/>
      <c r="C219" s="371"/>
      <c r="D219" s="371"/>
      <c r="E219" s="371"/>
      <c r="F219" s="371"/>
      <c r="G219" s="374"/>
      <c r="H219" s="374"/>
      <c r="I219" s="374"/>
      <c r="J219" s="374"/>
      <c r="K219" s="374"/>
      <c r="L219" s="374"/>
      <c r="M219" s="374"/>
      <c r="N219" s="374"/>
    </row>
    <row r="220" spans="2:14" x14ac:dyDescent="0.3">
      <c r="B220" s="371"/>
      <c r="C220" s="371"/>
      <c r="D220" s="371"/>
      <c r="E220" s="371"/>
      <c r="F220" s="371"/>
      <c r="G220" s="374"/>
      <c r="H220" s="374"/>
      <c r="I220" s="374"/>
      <c r="J220" s="374"/>
      <c r="K220" s="374"/>
      <c r="L220" s="374"/>
      <c r="M220" s="374"/>
      <c r="N220" s="374"/>
    </row>
    <row r="221" spans="2:14" x14ac:dyDescent="0.3">
      <c r="B221" s="371"/>
      <c r="C221" s="371"/>
      <c r="D221" s="371"/>
      <c r="E221" s="371"/>
      <c r="F221" s="371"/>
      <c r="G221" s="374"/>
      <c r="H221" s="374"/>
      <c r="I221" s="374"/>
      <c r="J221" s="374"/>
      <c r="K221" s="374"/>
      <c r="L221" s="374"/>
      <c r="M221" s="374"/>
      <c r="N221" s="374"/>
    </row>
    <row r="222" spans="2:14" x14ac:dyDescent="0.3">
      <c r="B222" s="371"/>
      <c r="C222" s="371"/>
      <c r="D222" s="371"/>
      <c r="E222" s="371"/>
      <c r="F222" s="371"/>
      <c r="G222" s="374"/>
      <c r="H222" s="374"/>
      <c r="I222" s="374"/>
      <c r="J222" s="374"/>
      <c r="K222" s="374"/>
      <c r="L222" s="374"/>
      <c r="M222" s="374"/>
      <c r="N222" s="374"/>
    </row>
    <row r="223" spans="2:14" x14ac:dyDescent="0.3">
      <c r="B223" s="371"/>
      <c r="C223" s="371"/>
      <c r="D223" s="371"/>
      <c r="E223" s="371"/>
      <c r="F223" s="371"/>
      <c r="G223" s="374"/>
      <c r="H223" s="374"/>
      <c r="I223" s="374"/>
      <c r="J223" s="374"/>
      <c r="K223" s="374"/>
      <c r="L223" s="374"/>
      <c r="M223" s="374"/>
      <c r="N223" s="374"/>
    </row>
    <row r="224" spans="2:14" x14ac:dyDescent="0.3">
      <c r="B224" s="371"/>
      <c r="C224" s="371"/>
      <c r="D224" s="371"/>
      <c r="E224" s="371"/>
      <c r="F224" s="371"/>
      <c r="G224" s="374"/>
      <c r="H224" s="374"/>
      <c r="I224" s="374"/>
      <c r="J224" s="374"/>
      <c r="K224" s="374"/>
      <c r="L224" s="374"/>
      <c r="M224" s="374"/>
      <c r="N224" s="374"/>
    </row>
    <row r="225" spans="2:14" x14ac:dyDescent="0.3">
      <c r="B225" s="371"/>
      <c r="C225" s="371"/>
      <c r="D225" s="371"/>
      <c r="E225" s="371"/>
      <c r="F225" s="371"/>
      <c r="G225" s="374"/>
      <c r="H225" s="374"/>
      <c r="I225" s="374"/>
      <c r="J225" s="374"/>
      <c r="K225" s="374"/>
      <c r="L225" s="374"/>
      <c r="M225" s="374"/>
      <c r="N225" s="374"/>
    </row>
    <row r="226" spans="2:14" x14ac:dyDescent="0.3">
      <c r="B226" s="371"/>
      <c r="C226" s="371"/>
      <c r="D226" s="371"/>
      <c r="E226" s="371"/>
      <c r="F226" s="371"/>
      <c r="G226" s="374"/>
      <c r="H226" s="374"/>
      <c r="I226" s="374"/>
      <c r="J226" s="374"/>
      <c r="K226" s="374"/>
      <c r="L226" s="374"/>
      <c r="M226" s="374"/>
      <c r="N226" s="374"/>
    </row>
    <row r="227" spans="2:14" x14ac:dyDescent="0.3">
      <c r="B227" s="371"/>
      <c r="C227" s="371"/>
      <c r="D227" s="371"/>
      <c r="E227" s="371"/>
      <c r="F227" s="371"/>
      <c r="G227" s="374"/>
      <c r="H227" s="374"/>
      <c r="I227" s="374"/>
      <c r="J227" s="374"/>
      <c r="K227" s="374"/>
      <c r="L227" s="374"/>
      <c r="M227" s="374"/>
      <c r="N227" s="374"/>
    </row>
    <row r="228" spans="2:14" x14ac:dyDescent="0.3">
      <c r="B228" s="371"/>
      <c r="C228" s="371"/>
      <c r="D228" s="371"/>
      <c r="E228" s="371"/>
      <c r="F228" s="371"/>
      <c r="G228" s="374"/>
      <c r="H228" s="374"/>
      <c r="I228" s="374"/>
      <c r="J228" s="374"/>
      <c r="K228" s="374"/>
      <c r="L228" s="374"/>
      <c r="M228" s="374"/>
      <c r="N228" s="374"/>
    </row>
    <row r="229" spans="2:14" x14ac:dyDescent="0.3">
      <c r="B229" s="371"/>
      <c r="C229" s="371"/>
      <c r="D229" s="371"/>
      <c r="E229" s="371"/>
      <c r="F229" s="371"/>
      <c r="G229" s="374"/>
      <c r="H229" s="374"/>
      <c r="I229" s="374"/>
      <c r="J229" s="374"/>
      <c r="K229" s="374"/>
      <c r="L229" s="374"/>
      <c r="M229" s="374"/>
      <c r="N229" s="374"/>
    </row>
    <row r="230" spans="2:14" x14ac:dyDescent="0.3">
      <c r="B230" s="371"/>
      <c r="C230" s="371"/>
      <c r="D230" s="371"/>
      <c r="E230" s="371"/>
      <c r="F230" s="371"/>
      <c r="G230" s="374"/>
      <c r="H230" s="374"/>
      <c r="I230" s="374"/>
      <c r="J230" s="374"/>
      <c r="K230" s="374"/>
      <c r="L230" s="374"/>
      <c r="M230" s="374"/>
      <c r="N230" s="374"/>
    </row>
    <row r="231" spans="2:14" x14ac:dyDescent="0.3">
      <c r="B231" s="371"/>
      <c r="C231" s="371"/>
      <c r="D231" s="371"/>
      <c r="E231" s="371"/>
      <c r="F231" s="371"/>
      <c r="G231" s="374"/>
      <c r="H231" s="374"/>
      <c r="I231" s="374"/>
      <c r="J231" s="374"/>
      <c r="K231" s="374"/>
      <c r="L231" s="374"/>
      <c r="M231" s="374"/>
      <c r="N231" s="374"/>
    </row>
    <row r="232" spans="2:14" x14ac:dyDescent="0.3">
      <c r="B232" s="371"/>
      <c r="C232" s="371"/>
      <c r="D232" s="371"/>
      <c r="E232" s="371"/>
      <c r="F232" s="371"/>
      <c r="G232" s="374"/>
      <c r="H232" s="374"/>
      <c r="I232" s="374"/>
      <c r="J232" s="374"/>
      <c r="K232" s="374"/>
      <c r="L232" s="374"/>
      <c r="M232" s="374"/>
      <c r="N232" s="374"/>
    </row>
    <row r="233" spans="2:14" x14ac:dyDescent="0.3">
      <c r="B233" s="371"/>
      <c r="C233" s="371"/>
      <c r="D233" s="371"/>
      <c r="E233" s="371"/>
      <c r="F233" s="371"/>
      <c r="G233" s="374"/>
      <c r="H233" s="374"/>
      <c r="I233" s="374"/>
      <c r="J233" s="374"/>
      <c r="K233" s="374"/>
      <c r="L233" s="374"/>
      <c r="M233" s="374"/>
      <c r="N233" s="374"/>
    </row>
    <row r="234" spans="2:14" x14ac:dyDescent="0.3">
      <c r="B234" s="371"/>
      <c r="C234" s="371"/>
      <c r="D234" s="371"/>
      <c r="E234" s="371"/>
      <c r="F234" s="371"/>
      <c r="G234" s="374"/>
      <c r="H234" s="374"/>
      <c r="I234" s="374"/>
      <c r="J234" s="374"/>
      <c r="K234" s="374"/>
      <c r="L234" s="374"/>
      <c r="M234" s="374"/>
      <c r="N234" s="374"/>
    </row>
    <row r="235" spans="2:14" x14ac:dyDescent="0.3">
      <c r="B235" s="371"/>
      <c r="C235" s="371"/>
      <c r="D235" s="371"/>
      <c r="E235" s="371"/>
      <c r="F235" s="371"/>
      <c r="G235" s="374"/>
      <c r="H235" s="374"/>
      <c r="I235" s="374"/>
      <c r="J235" s="374"/>
      <c r="K235" s="374"/>
      <c r="L235" s="374"/>
      <c r="M235" s="374"/>
      <c r="N235" s="374"/>
    </row>
    <row r="236" spans="2:14" x14ac:dyDescent="0.3">
      <c r="B236" s="371"/>
      <c r="C236" s="371"/>
      <c r="D236" s="371"/>
      <c r="E236" s="371"/>
      <c r="F236" s="371"/>
      <c r="G236" s="374"/>
      <c r="H236" s="374"/>
      <c r="I236" s="374"/>
      <c r="J236" s="374"/>
      <c r="K236" s="374"/>
      <c r="L236" s="374"/>
      <c r="M236" s="374"/>
      <c r="N236" s="374"/>
    </row>
    <row r="237" spans="2:14" x14ac:dyDescent="0.3">
      <c r="B237" s="371"/>
      <c r="C237" s="371"/>
      <c r="D237" s="371"/>
      <c r="E237" s="371"/>
      <c r="F237" s="371"/>
      <c r="G237" s="374"/>
      <c r="H237" s="374"/>
      <c r="I237" s="374"/>
      <c r="J237" s="374"/>
      <c r="K237" s="374"/>
      <c r="L237" s="374"/>
      <c r="M237" s="374"/>
      <c r="N237" s="374"/>
    </row>
    <row r="238" spans="2:14" x14ac:dyDescent="0.3">
      <c r="B238" s="371"/>
      <c r="C238" s="371"/>
      <c r="D238" s="371"/>
      <c r="E238" s="371"/>
      <c r="F238" s="371"/>
      <c r="G238" s="374"/>
      <c r="H238" s="374"/>
      <c r="I238" s="374"/>
      <c r="J238" s="374"/>
      <c r="K238" s="374"/>
      <c r="L238" s="374"/>
      <c r="M238" s="374"/>
      <c r="N238" s="374"/>
    </row>
    <row r="239" spans="2:14" x14ac:dyDescent="0.3">
      <c r="B239" s="371"/>
      <c r="C239" s="371"/>
      <c r="D239" s="371"/>
      <c r="E239" s="371"/>
      <c r="F239" s="371"/>
      <c r="G239" s="374"/>
      <c r="H239" s="374"/>
      <c r="I239" s="374"/>
      <c r="J239" s="374"/>
      <c r="K239" s="374"/>
      <c r="L239" s="374"/>
      <c r="M239" s="374"/>
      <c r="N239" s="374"/>
    </row>
    <row r="240" spans="2:14" x14ac:dyDescent="0.3">
      <c r="B240" s="371"/>
      <c r="C240" s="371"/>
      <c r="D240" s="371"/>
      <c r="E240" s="371"/>
      <c r="F240" s="371"/>
      <c r="G240" s="374"/>
      <c r="H240" s="374"/>
      <c r="I240" s="374"/>
      <c r="J240" s="374"/>
      <c r="K240" s="374"/>
      <c r="L240" s="374"/>
      <c r="M240" s="374"/>
      <c r="N240" s="374"/>
    </row>
    <row r="241" spans="2:14" x14ac:dyDescent="0.3">
      <c r="B241" s="371"/>
      <c r="C241" s="371"/>
      <c r="D241" s="371"/>
      <c r="E241" s="371"/>
      <c r="F241" s="371"/>
      <c r="G241" s="374"/>
      <c r="H241" s="374"/>
      <c r="I241" s="374"/>
      <c r="J241" s="374"/>
      <c r="K241" s="374"/>
      <c r="L241" s="374"/>
      <c r="M241" s="374"/>
      <c r="N241" s="374"/>
    </row>
    <row r="242" spans="2:14" x14ac:dyDescent="0.3">
      <c r="B242" s="371"/>
      <c r="C242" s="371"/>
      <c r="D242" s="371"/>
      <c r="E242" s="371"/>
      <c r="F242" s="371"/>
      <c r="G242" s="374"/>
      <c r="H242" s="374"/>
      <c r="I242" s="374"/>
      <c r="J242" s="374"/>
      <c r="K242" s="374"/>
      <c r="L242" s="374"/>
      <c r="M242" s="374"/>
      <c r="N242" s="374"/>
    </row>
    <row r="243" spans="2:14" x14ac:dyDescent="0.3">
      <c r="B243" s="371"/>
      <c r="C243" s="371"/>
      <c r="D243" s="371"/>
      <c r="E243" s="371"/>
      <c r="F243" s="371"/>
      <c r="G243" s="374"/>
      <c r="H243" s="374"/>
      <c r="I243" s="374"/>
      <c r="J243" s="374"/>
      <c r="K243" s="374"/>
      <c r="L243" s="374"/>
      <c r="M243" s="374"/>
      <c r="N243" s="374"/>
    </row>
    <row r="244" spans="2:14" x14ac:dyDescent="0.3">
      <c r="B244" s="371"/>
      <c r="C244" s="371"/>
      <c r="D244" s="371"/>
      <c r="E244" s="371"/>
      <c r="F244" s="371"/>
      <c r="G244" s="374"/>
      <c r="H244" s="374"/>
      <c r="I244" s="374"/>
      <c r="J244" s="374"/>
      <c r="K244" s="374"/>
      <c r="L244" s="374"/>
      <c r="M244" s="374"/>
      <c r="N244" s="374"/>
    </row>
    <row r="245" spans="2:14" x14ac:dyDescent="0.3">
      <c r="B245" s="371"/>
      <c r="C245" s="371"/>
      <c r="D245" s="371"/>
      <c r="E245" s="371"/>
      <c r="F245" s="371"/>
      <c r="G245" s="374"/>
      <c r="H245" s="374"/>
      <c r="I245" s="374"/>
      <c r="J245" s="374"/>
      <c r="K245" s="374"/>
      <c r="L245" s="374"/>
      <c r="M245" s="374"/>
      <c r="N245" s="374"/>
    </row>
    <row r="246" spans="2:14" x14ac:dyDescent="0.3">
      <c r="B246" s="371"/>
      <c r="C246" s="371"/>
      <c r="D246" s="371"/>
      <c r="E246" s="371"/>
      <c r="F246" s="371"/>
      <c r="G246" s="374"/>
      <c r="H246" s="374"/>
      <c r="I246" s="374"/>
      <c r="J246" s="374"/>
      <c r="K246" s="374"/>
      <c r="L246" s="374"/>
      <c r="M246" s="374"/>
      <c r="N246" s="374"/>
    </row>
    <row r="247" spans="2:14" x14ac:dyDescent="0.3">
      <c r="B247" s="371"/>
      <c r="C247" s="371"/>
      <c r="D247" s="371"/>
      <c r="E247" s="371"/>
      <c r="F247" s="371"/>
      <c r="G247" s="374"/>
      <c r="H247" s="374"/>
      <c r="I247" s="374"/>
      <c r="J247" s="374"/>
      <c r="K247" s="374"/>
      <c r="L247" s="374"/>
      <c r="M247" s="374"/>
      <c r="N247" s="374"/>
    </row>
    <row r="248" spans="2:14" x14ac:dyDescent="0.3">
      <c r="B248" s="371"/>
      <c r="C248" s="371"/>
      <c r="D248" s="371"/>
      <c r="E248" s="371"/>
      <c r="F248" s="371"/>
      <c r="G248" s="374"/>
      <c r="H248" s="374"/>
      <c r="I248" s="374"/>
      <c r="J248" s="374"/>
      <c r="K248" s="374"/>
      <c r="L248" s="374"/>
      <c r="M248" s="374"/>
      <c r="N248" s="374"/>
    </row>
    <row r="249" spans="2:14" x14ac:dyDescent="0.3">
      <c r="B249" s="371"/>
      <c r="C249" s="371"/>
      <c r="D249" s="371"/>
      <c r="E249" s="371"/>
      <c r="F249" s="371"/>
      <c r="G249" s="374"/>
      <c r="H249" s="374"/>
      <c r="I249" s="374"/>
      <c r="J249" s="374"/>
      <c r="K249" s="374"/>
      <c r="L249" s="374"/>
      <c r="M249" s="374"/>
      <c r="N249" s="374"/>
    </row>
    <row r="250" spans="2:14" x14ac:dyDescent="0.3">
      <c r="B250" s="371"/>
      <c r="C250" s="371"/>
      <c r="D250" s="371"/>
      <c r="E250" s="371"/>
      <c r="F250" s="371"/>
      <c r="G250" s="374"/>
      <c r="H250" s="374"/>
      <c r="I250" s="374"/>
      <c r="J250" s="374"/>
      <c r="K250" s="374"/>
      <c r="L250" s="374"/>
      <c r="M250" s="374"/>
      <c r="N250" s="374"/>
    </row>
    <row r="251" spans="2:14" x14ac:dyDescent="0.3">
      <c r="B251" s="371"/>
      <c r="C251" s="371"/>
      <c r="D251" s="371"/>
      <c r="E251" s="371"/>
      <c r="F251" s="371"/>
      <c r="G251" s="374"/>
      <c r="H251" s="374"/>
      <c r="I251" s="374"/>
      <c r="J251" s="374"/>
      <c r="K251" s="374"/>
      <c r="L251" s="374"/>
      <c r="M251" s="374"/>
      <c r="N251" s="374"/>
    </row>
    <row r="252" spans="2:14" x14ac:dyDescent="0.3">
      <c r="B252" s="371"/>
      <c r="C252" s="371"/>
      <c r="D252" s="371"/>
      <c r="E252" s="371"/>
      <c r="F252" s="371"/>
      <c r="G252" s="374"/>
      <c r="H252" s="374"/>
      <c r="I252" s="374"/>
      <c r="J252" s="374"/>
      <c r="K252" s="374"/>
      <c r="L252" s="374"/>
      <c r="M252" s="374"/>
      <c r="N252" s="374"/>
    </row>
    <row r="253" spans="2:14" x14ac:dyDescent="0.3">
      <c r="B253" s="371"/>
      <c r="C253" s="371"/>
      <c r="D253" s="371"/>
      <c r="E253" s="371"/>
      <c r="F253" s="371"/>
      <c r="G253" s="374"/>
      <c r="H253" s="374"/>
      <c r="I253" s="374"/>
      <c r="J253" s="374"/>
      <c r="K253" s="374"/>
      <c r="L253" s="374"/>
      <c r="M253" s="374"/>
      <c r="N253" s="374"/>
    </row>
    <row r="254" spans="2:14" x14ac:dyDescent="0.3">
      <c r="B254" s="371"/>
      <c r="C254" s="371"/>
      <c r="D254" s="371"/>
      <c r="E254" s="371"/>
      <c r="F254" s="371"/>
      <c r="G254" s="374"/>
      <c r="H254" s="374"/>
      <c r="I254" s="374"/>
      <c r="J254" s="374"/>
      <c r="K254" s="374"/>
      <c r="L254" s="374"/>
      <c r="M254" s="374"/>
      <c r="N254" s="374"/>
    </row>
    <row r="255" spans="2:14" x14ac:dyDescent="0.3">
      <c r="B255" s="371"/>
      <c r="C255" s="371"/>
      <c r="D255" s="371"/>
      <c r="E255" s="371"/>
      <c r="F255" s="371"/>
      <c r="G255" s="374"/>
      <c r="H255" s="374"/>
      <c r="I255" s="374"/>
      <c r="J255" s="374"/>
      <c r="K255" s="374"/>
      <c r="L255" s="374"/>
      <c r="M255" s="374"/>
      <c r="N255" s="374"/>
    </row>
    <row r="256" spans="2:14" x14ac:dyDescent="0.3">
      <c r="B256" s="371"/>
      <c r="C256" s="371"/>
      <c r="D256" s="371"/>
      <c r="E256" s="371"/>
      <c r="F256" s="371"/>
      <c r="G256" s="374"/>
      <c r="H256" s="374"/>
      <c r="I256" s="374"/>
      <c r="J256" s="374"/>
      <c r="K256" s="374"/>
      <c r="L256" s="374"/>
      <c r="M256" s="374"/>
      <c r="N256" s="374"/>
    </row>
    <row r="257" spans="2:14" x14ac:dyDescent="0.3">
      <c r="B257" s="371"/>
      <c r="C257" s="371"/>
      <c r="D257" s="371"/>
      <c r="E257" s="371"/>
      <c r="F257" s="371"/>
      <c r="G257" s="374"/>
      <c r="H257" s="374"/>
      <c r="I257" s="374"/>
      <c r="J257" s="374"/>
      <c r="K257" s="374"/>
      <c r="L257" s="374"/>
      <c r="M257" s="374"/>
      <c r="N257" s="374"/>
    </row>
    <row r="258" spans="2:14" x14ac:dyDescent="0.3">
      <c r="B258" s="371"/>
      <c r="C258" s="371"/>
      <c r="D258" s="371"/>
      <c r="E258" s="371"/>
      <c r="F258" s="371"/>
      <c r="G258" s="374"/>
      <c r="H258" s="374"/>
      <c r="I258" s="374"/>
      <c r="J258" s="374"/>
      <c r="K258" s="374"/>
      <c r="L258" s="374"/>
      <c r="M258" s="374"/>
      <c r="N258" s="374"/>
    </row>
    <row r="259" spans="2:14" x14ac:dyDescent="0.3">
      <c r="B259" s="371"/>
      <c r="C259" s="371"/>
      <c r="D259" s="371"/>
      <c r="E259" s="371"/>
      <c r="F259" s="371"/>
      <c r="G259" s="374"/>
      <c r="H259" s="374"/>
      <c r="I259" s="374"/>
      <c r="J259" s="374"/>
      <c r="K259" s="374"/>
      <c r="L259" s="374"/>
      <c r="M259" s="374"/>
      <c r="N259" s="374"/>
    </row>
    <row r="260" spans="2:14" x14ac:dyDescent="0.3">
      <c r="B260" s="371"/>
      <c r="C260" s="371"/>
      <c r="D260" s="371"/>
      <c r="E260" s="371"/>
      <c r="F260" s="371"/>
      <c r="G260" s="374"/>
      <c r="H260" s="374"/>
      <c r="I260" s="374"/>
      <c r="J260" s="374"/>
      <c r="K260" s="374"/>
      <c r="L260" s="374"/>
      <c r="M260" s="374"/>
      <c r="N260" s="374"/>
    </row>
    <row r="261" spans="2:14" x14ac:dyDescent="0.3">
      <c r="B261" s="371"/>
      <c r="C261" s="371"/>
      <c r="D261" s="371"/>
      <c r="E261" s="371"/>
      <c r="F261" s="371"/>
      <c r="G261" s="374"/>
      <c r="H261" s="374"/>
      <c r="I261" s="374"/>
      <c r="J261" s="374"/>
      <c r="K261" s="374"/>
      <c r="L261" s="374"/>
      <c r="M261" s="374"/>
      <c r="N261" s="374"/>
    </row>
    <row r="262" spans="2:14" x14ac:dyDescent="0.3">
      <c r="B262" s="371"/>
      <c r="C262" s="371"/>
      <c r="D262" s="371"/>
      <c r="E262" s="371"/>
      <c r="F262" s="371"/>
      <c r="G262" s="374"/>
      <c r="H262" s="374"/>
      <c r="I262" s="374"/>
      <c r="J262" s="374"/>
      <c r="K262" s="374"/>
      <c r="L262" s="374"/>
      <c r="M262" s="374"/>
      <c r="N262" s="374"/>
    </row>
    <row r="263" spans="2:14" x14ac:dyDescent="0.3">
      <c r="B263" s="371"/>
      <c r="C263" s="371"/>
      <c r="D263" s="371"/>
      <c r="E263" s="371"/>
      <c r="F263" s="371"/>
      <c r="G263" s="374"/>
      <c r="H263" s="374"/>
      <c r="I263" s="374"/>
      <c r="J263" s="374"/>
      <c r="K263" s="374"/>
      <c r="L263" s="374"/>
      <c r="M263" s="374"/>
      <c r="N263" s="374"/>
    </row>
    <row r="264" spans="2:14" x14ac:dyDescent="0.3">
      <c r="B264" s="371"/>
      <c r="C264" s="371"/>
      <c r="D264" s="371"/>
      <c r="E264" s="371"/>
      <c r="F264" s="371"/>
      <c r="G264" s="374"/>
      <c r="H264" s="374"/>
      <c r="I264" s="374"/>
      <c r="J264" s="374"/>
      <c r="K264" s="374"/>
      <c r="L264" s="374"/>
      <c r="M264" s="374"/>
      <c r="N264" s="374"/>
    </row>
    <row r="265" spans="2:14" x14ac:dyDescent="0.3">
      <c r="B265" s="371"/>
      <c r="C265" s="371"/>
      <c r="D265" s="371"/>
      <c r="E265" s="371"/>
      <c r="F265" s="371"/>
      <c r="G265" s="374"/>
      <c r="H265" s="374"/>
      <c r="I265" s="374"/>
      <c r="J265" s="374"/>
      <c r="K265" s="374"/>
      <c r="L265" s="374"/>
      <c r="M265" s="374"/>
      <c r="N265" s="374"/>
    </row>
    <row r="266" spans="2:14" x14ac:dyDescent="0.3">
      <c r="B266" s="371"/>
      <c r="C266" s="371"/>
      <c r="D266" s="371"/>
      <c r="E266" s="371"/>
      <c r="F266" s="371"/>
      <c r="G266" s="374"/>
      <c r="H266" s="374"/>
      <c r="I266" s="374"/>
      <c r="J266" s="374"/>
      <c r="K266" s="374"/>
      <c r="L266" s="374"/>
      <c r="M266" s="374"/>
      <c r="N266" s="374"/>
    </row>
    <row r="267" spans="2:14" x14ac:dyDescent="0.3">
      <c r="B267" s="371"/>
      <c r="C267" s="371"/>
      <c r="D267" s="371"/>
      <c r="E267" s="371"/>
      <c r="F267" s="371"/>
      <c r="G267" s="374"/>
      <c r="H267" s="374"/>
      <c r="I267" s="374"/>
      <c r="J267" s="374"/>
      <c r="K267" s="374"/>
      <c r="L267" s="374"/>
      <c r="M267" s="374"/>
      <c r="N267" s="374"/>
    </row>
    <row r="268" spans="2:14" x14ac:dyDescent="0.3">
      <c r="B268" s="371"/>
      <c r="C268" s="371"/>
      <c r="D268" s="371"/>
      <c r="E268" s="371"/>
      <c r="F268" s="371"/>
      <c r="G268" s="374"/>
      <c r="H268" s="374"/>
      <c r="I268" s="374"/>
      <c r="J268" s="374"/>
      <c r="K268" s="374"/>
      <c r="L268" s="374"/>
      <c r="M268" s="374"/>
      <c r="N268" s="374"/>
    </row>
    <row r="269" spans="2:14" x14ac:dyDescent="0.3">
      <c r="B269" s="371"/>
      <c r="C269" s="371"/>
      <c r="D269" s="371"/>
      <c r="E269" s="371"/>
      <c r="F269" s="371"/>
      <c r="G269" s="374"/>
      <c r="H269" s="374"/>
      <c r="I269" s="374"/>
      <c r="J269" s="374"/>
      <c r="K269" s="374"/>
      <c r="L269" s="374"/>
      <c r="M269" s="374"/>
      <c r="N269" s="374"/>
    </row>
    <row r="270" spans="2:14" x14ac:dyDescent="0.3">
      <c r="B270" s="371"/>
      <c r="C270" s="371"/>
      <c r="D270" s="371"/>
      <c r="E270" s="371"/>
      <c r="F270" s="371"/>
      <c r="G270" s="374"/>
      <c r="H270" s="374"/>
      <c r="I270" s="374"/>
      <c r="J270" s="374"/>
      <c r="K270" s="374"/>
      <c r="L270" s="374"/>
      <c r="M270" s="374"/>
      <c r="N270" s="374"/>
    </row>
    <row r="271" spans="2:14" x14ac:dyDescent="0.3">
      <c r="B271" s="371"/>
      <c r="C271" s="371"/>
      <c r="D271" s="371"/>
      <c r="E271" s="371"/>
      <c r="F271" s="371"/>
      <c r="G271" s="374"/>
      <c r="H271" s="374"/>
      <c r="I271" s="374"/>
      <c r="J271" s="374"/>
      <c r="K271" s="374"/>
      <c r="L271" s="374"/>
      <c r="M271" s="374"/>
      <c r="N271" s="374"/>
    </row>
    <row r="272" spans="2:14" x14ac:dyDescent="0.3">
      <c r="B272" s="371"/>
      <c r="C272" s="371"/>
      <c r="D272" s="371"/>
      <c r="E272" s="371"/>
      <c r="F272" s="371"/>
      <c r="G272" s="374"/>
      <c r="H272" s="374"/>
      <c r="I272" s="374"/>
      <c r="J272" s="374"/>
      <c r="K272" s="374"/>
      <c r="L272" s="374"/>
      <c r="M272" s="374"/>
      <c r="N272" s="374"/>
    </row>
    <row r="273" spans="2:14" x14ac:dyDescent="0.3">
      <c r="B273" s="371"/>
      <c r="C273" s="371"/>
      <c r="D273" s="371"/>
      <c r="E273" s="371"/>
      <c r="F273" s="371"/>
      <c r="G273" s="374"/>
      <c r="H273" s="374"/>
      <c r="I273" s="374"/>
      <c r="J273" s="374"/>
      <c r="K273" s="374"/>
      <c r="L273" s="374"/>
      <c r="M273" s="374"/>
      <c r="N273" s="374"/>
    </row>
    <row r="274" spans="2:14" x14ac:dyDescent="0.3">
      <c r="B274" s="371"/>
      <c r="C274" s="371"/>
      <c r="D274" s="371"/>
      <c r="E274" s="371"/>
      <c r="F274" s="371"/>
      <c r="G274" s="374"/>
      <c r="H274" s="374"/>
      <c r="I274" s="374"/>
      <c r="J274" s="374"/>
      <c r="K274" s="374"/>
      <c r="L274" s="374"/>
      <c r="M274" s="374"/>
      <c r="N274" s="374"/>
    </row>
    <row r="275" spans="2:14" x14ac:dyDescent="0.3">
      <c r="B275" s="371"/>
      <c r="C275" s="371"/>
      <c r="D275" s="371"/>
      <c r="E275" s="371"/>
      <c r="F275" s="371"/>
      <c r="G275" s="374"/>
      <c r="H275" s="374"/>
      <c r="I275" s="374"/>
      <c r="J275" s="374"/>
      <c r="K275" s="374"/>
      <c r="L275" s="374"/>
      <c r="M275" s="374"/>
      <c r="N275" s="374"/>
    </row>
    <row r="276" spans="2:14" x14ac:dyDescent="0.3">
      <c r="B276" s="371"/>
      <c r="C276" s="371"/>
      <c r="D276" s="371"/>
      <c r="E276" s="371"/>
      <c r="F276" s="371"/>
      <c r="G276" s="374"/>
      <c r="H276" s="374"/>
      <c r="I276" s="374"/>
      <c r="J276" s="374"/>
      <c r="K276" s="374"/>
      <c r="L276" s="374"/>
      <c r="M276" s="374"/>
      <c r="N276" s="374"/>
    </row>
    <row r="277" spans="2:14" x14ac:dyDescent="0.3">
      <c r="B277" s="371"/>
      <c r="C277" s="371"/>
      <c r="D277" s="371"/>
      <c r="E277" s="371"/>
      <c r="F277" s="371"/>
      <c r="G277" s="374"/>
      <c r="H277" s="374"/>
      <c r="I277" s="374"/>
      <c r="J277" s="374"/>
      <c r="K277" s="374"/>
      <c r="L277" s="374"/>
      <c r="M277" s="374"/>
      <c r="N277" s="374"/>
    </row>
    <row r="278" spans="2:14" x14ac:dyDescent="0.3">
      <c r="B278" s="371"/>
      <c r="C278" s="371"/>
      <c r="D278" s="371"/>
      <c r="E278" s="371"/>
      <c r="F278" s="371"/>
      <c r="G278" s="374"/>
      <c r="H278" s="374"/>
      <c r="I278" s="374"/>
      <c r="J278" s="374"/>
      <c r="K278" s="374"/>
      <c r="L278" s="374"/>
      <c r="M278" s="374"/>
      <c r="N278" s="374"/>
    </row>
    <row r="279" spans="2:14" x14ac:dyDescent="0.3">
      <c r="B279" s="371"/>
      <c r="C279" s="371"/>
      <c r="D279" s="371"/>
      <c r="E279" s="371"/>
      <c r="F279" s="371"/>
      <c r="G279" s="374"/>
      <c r="H279" s="374"/>
      <c r="I279" s="374"/>
      <c r="J279" s="374"/>
      <c r="K279" s="374"/>
      <c r="L279" s="374"/>
      <c r="M279" s="374"/>
      <c r="N279" s="374"/>
    </row>
    <row r="280" spans="2:14" x14ac:dyDescent="0.3">
      <c r="B280" s="371"/>
      <c r="C280" s="371"/>
      <c r="D280" s="371"/>
      <c r="E280" s="371"/>
      <c r="F280" s="371"/>
      <c r="G280" s="374"/>
      <c r="H280" s="374"/>
      <c r="I280" s="374"/>
      <c r="J280" s="374"/>
      <c r="K280" s="374"/>
      <c r="L280" s="374"/>
      <c r="M280" s="374"/>
      <c r="N280" s="374"/>
    </row>
    <row r="281" spans="2:14" x14ac:dyDescent="0.3">
      <c r="B281" s="371"/>
      <c r="C281" s="371"/>
      <c r="D281" s="371"/>
      <c r="E281" s="371"/>
      <c r="F281" s="371"/>
      <c r="G281" s="374"/>
      <c r="H281" s="374"/>
      <c r="I281" s="374"/>
      <c r="J281" s="374"/>
      <c r="K281" s="374"/>
      <c r="L281" s="374"/>
      <c r="M281" s="374"/>
      <c r="N281" s="374"/>
    </row>
    <row r="282" spans="2:14" x14ac:dyDescent="0.3">
      <c r="B282" s="371"/>
      <c r="C282" s="371"/>
      <c r="D282" s="371"/>
      <c r="E282" s="371"/>
      <c r="F282" s="371"/>
      <c r="G282" s="374"/>
      <c r="H282" s="374"/>
      <c r="I282" s="374"/>
      <c r="J282" s="374"/>
      <c r="K282" s="374"/>
      <c r="L282" s="374"/>
      <c r="M282" s="374"/>
      <c r="N282" s="374"/>
    </row>
    <row r="283" spans="2:14" x14ac:dyDescent="0.3">
      <c r="B283" s="371"/>
      <c r="C283" s="371"/>
      <c r="D283" s="371"/>
      <c r="E283" s="371"/>
      <c r="F283" s="371"/>
      <c r="G283" s="374"/>
      <c r="H283" s="374"/>
      <c r="I283" s="374"/>
      <c r="J283" s="374"/>
      <c r="K283" s="374"/>
      <c r="L283" s="374"/>
      <c r="M283" s="374"/>
      <c r="N283" s="374"/>
    </row>
    <row r="284" spans="2:14" x14ac:dyDescent="0.3">
      <c r="B284" s="371"/>
      <c r="C284" s="371"/>
      <c r="D284" s="371"/>
      <c r="E284" s="371"/>
      <c r="F284" s="371"/>
      <c r="G284" s="374"/>
      <c r="H284" s="374"/>
      <c r="I284" s="374"/>
      <c r="J284" s="374"/>
      <c r="K284" s="374"/>
      <c r="L284" s="374"/>
      <c r="M284" s="374"/>
      <c r="N284" s="374"/>
    </row>
    <row r="285" spans="2:14" x14ac:dyDescent="0.3">
      <c r="B285" s="371"/>
      <c r="C285" s="371"/>
      <c r="D285" s="371"/>
      <c r="E285" s="371"/>
      <c r="F285" s="371"/>
      <c r="G285" s="374"/>
      <c r="H285" s="374"/>
      <c r="I285" s="374"/>
      <c r="J285" s="374"/>
      <c r="K285" s="374"/>
      <c r="L285" s="374"/>
      <c r="M285" s="374"/>
      <c r="N285" s="374"/>
    </row>
    <row r="286" spans="2:14" x14ac:dyDescent="0.3">
      <c r="B286" s="371"/>
      <c r="C286" s="371"/>
      <c r="D286" s="371"/>
      <c r="E286" s="371"/>
      <c r="F286" s="371"/>
      <c r="G286" s="374"/>
      <c r="H286" s="374"/>
      <c r="I286" s="374"/>
      <c r="J286" s="374"/>
      <c r="K286" s="374"/>
      <c r="L286" s="374"/>
      <c r="M286" s="374"/>
      <c r="N286" s="374"/>
    </row>
    <row r="287" spans="2:14" x14ac:dyDescent="0.3">
      <c r="B287" s="371"/>
      <c r="C287" s="371"/>
      <c r="D287" s="371"/>
      <c r="E287" s="371"/>
      <c r="F287" s="371"/>
      <c r="G287" s="374"/>
      <c r="H287" s="374"/>
      <c r="I287" s="374"/>
      <c r="J287" s="374"/>
      <c r="K287" s="374"/>
      <c r="L287" s="374"/>
      <c r="M287" s="374"/>
      <c r="N287" s="374"/>
    </row>
    <row r="288" spans="2:14" x14ac:dyDescent="0.3">
      <c r="B288" s="371"/>
      <c r="C288" s="371"/>
      <c r="D288" s="371"/>
      <c r="E288" s="371"/>
      <c r="F288" s="371"/>
      <c r="G288" s="374"/>
      <c r="H288" s="374"/>
      <c r="I288" s="374"/>
      <c r="J288" s="374"/>
      <c r="K288" s="374"/>
      <c r="L288" s="374"/>
      <c r="M288" s="374"/>
      <c r="N288" s="374"/>
    </row>
    <row r="289" spans="2:14" x14ac:dyDescent="0.3">
      <c r="B289" s="371"/>
      <c r="C289" s="371"/>
      <c r="D289" s="371"/>
      <c r="E289" s="371"/>
      <c r="F289" s="371"/>
      <c r="G289" s="374"/>
      <c r="H289" s="374"/>
      <c r="I289" s="374"/>
      <c r="J289" s="374"/>
      <c r="K289" s="374"/>
      <c r="L289" s="374"/>
      <c r="M289" s="374"/>
      <c r="N289" s="374"/>
    </row>
    <row r="290" spans="2:14" x14ac:dyDescent="0.3">
      <c r="B290" s="371"/>
      <c r="C290" s="371"/>
      <c r="D290" s="371"/>
      <c r="E290" s="371"/>
      <c r="F290" s="371"/>
      <c r="G290" s="374"/>
      <c r="H290" s="374"/>
      <c r="I290" s="374"/>
      <c r="J290" s="374"/>
      <c r="K290" s="374"/>
      <c r="L290" s="374"/>
      <c r="M290" s="374"/>
      <c r="N290" s="374"/>
    </row>
    <row r="291" spans="2:14" x14ac:dyDescent="0.3">
      <c r="B291" s="371"/>
      <c r="C291" s="371"/>
      <c r="D291" s="371"/>
      <c r="E291" s="371"/>
      <c r="F291" s="371"/>
      <c r="G291" s="374"/>
      <c r="H291" s="374"/>
      <c r="I291" s="374"/>
      <c r="J291" s="374"/>
      <c r="K291" s="374"/>
      <c r="L291" s="374"/>
      <c r="M291" s="374"/>
      <c r="N291" s="374"/>
    </row>
    <row r="292" spans="2:14" x14ac:dyDescent="0.3">
      <c r="B292" s="371"/>
      <c r="C292" s="371"/>
      <c r="D292" s="371"/>
      <c r="E292" s="371"/>
      <c r="F292" s="371"/>
      <c r="G292" s="374"/>
      <c r="H292" s="374"/>
      <c r="I292" s="374"/>
      <c r="J292" s="374"/>
      <c r="K292" s="374"/>
      <c r="L292" s="374"/>
      <c r="M292" s="374"/>
      <c r="N292" s="374"/>
    </row>
    <row r="293" spans="2:14" x14ac:dyDescent="0.3">
      <c r="B293" s="371"/>
      <c r="C293" s="371"/>
      <c r="D293" s="371"/>
      <c r="E293" s="371"/>
      <c r="F293" s="371"/>
      <c r="G293" s="374"/>
      <c r="H293" s="374"/>
      <c r="I293" s="374"/>
      <c r="J293" s="374"/>
      <c r="K293" s="374"/>
      <c r="L293" s="374"/>
      <c r="M293" s="374"/>
      <c r="N293" s="374"/>
    </row>
    <row r="294" spans="2:14" x14ac:dyDescent="0.3">
      <c r="B294" s="371"/>
      <c r="C294" s="371"/>
      <c r="D294" s="371"/>
      <c r="E294" s="371"/>
      <c r="F294" s="371"/>
      <c r="G294" s="374"/>
      <c r="H294" s="374"/>
      <c r="I294" s="374"/>
      <c r="J294" s="374"/>
      <c r="K294" s="374"/>
      <c r="L294" s="374"/>
      <c r="M294" s="374"/>
      <c r="N294" s="374"/>
    </row>
    <row r="295" spans="2:14" x14ac:dyDescent="0.3">
      <c r="B295" s="371"/>
      <c r="C295" s="371"/>
      <c r="D295" s="371"/>
      <c r="E295" s="371"/>
      <c r="F295" s="371"/>
      <c r="G295" s="374"/>
      <c r="H295" s="374"/>
      <c r="I295" s="374"/>
      <c r="J295" s="374"/>
      <c r="K295" s="374"/>
      <c r="L295" s="374"/>
      <c r="M295" s="374"/>
      <c r="N295" s="374"/>
    </row>
    <row r="296" spans="2:14" x14ac:dyDescent="0.3">
      <c r="B296" s="371"/>
      <c r="C296" s="371"/>
      <c r="D296" s="371"/>
      <c r="E296" s="371"/>
      <c r="F296" s="371"/>
      <c r="G296" s="374"/>
      <c r="H296" s="374"/>
      <c r="I296" s="374"/>
      <c r="J296" s="374"/>
      <c r="K296" s="374"/>
      <c r="L296" s="374"/>
      <c r="M296" s="374"/>
      <c r="N296" s="374"/>
    </row>
    <row r="297" spans="2:14" x14ac:dyDescent="0.3">
      <c r="B297" s="371"/>
      <c r="C297" s="371"/>
      <c r="D297" s="371"/>
      <c r="E297" s="371"/>
      <c r="F297" s="371"/>
      <c r="G297" s="374"/>
      <c r="H297" s="374"/>
      <c r="I297" s="374"/>
      <c r="J297" s="374"/>
      <c r="K297" s="374"/>
      <c r="L297" s="374"/>
      <c r="M297" s="374"/>
      <c r="N297" s="374"/>
    </row>
    <row r="298" spans="2:14" x14ac:dyDescent="0.3">
      <c r="B298" s="371"/>
      <c r="C298" s="371"/>
      <c r="D298" s="371"/>
      <c r="E298" s="371"/>
      <c r="F298" s="371"/>
      <c r="G298" s="374"/>
      <c r="H298" s="374"/>
      <c r="I298" s="374"/>
      <c r="J298" s="374"/>
      <c r="K298" s="374"/>
      <c r="L298" s="374"/>
      <c r="M298" s="374"/>
      <c r="N298" s="374"/>
    </row>
    <row r="299" spans="2:14" x14ac:dyDescent="0.3">
      <c r="B299" s="371"/>
      <c r="C299" s="371"/>
      <c r="D299" s="371"/>
      <c r="E299" s="371"/>
      <c r="F299" s="371"/>
      <c r="G299" s="374"/>
      <c r="H299" s="374"/>
      <c r="I299" s="374"/>
      <c r="J299" s="374"/>
      <c r="K299" s="374"/>
      <c r="L299" s="374"/>
      <c r="M299" s="374"/>
      <c r="N299" s="374"/>
    </row>
    <row r="300" spans="2:14" x14ac:dyDescent="0.3">
      <c r="B300" s="371"/>
      <c r="C300" s="371"/>
      <c r="D300" s="371"/>
      <c r="E300" s="371"/>
      <c r="F300" s="371"/>
      <c r="G300" s="374"/>
      <c r="H300" s="374"/>
      <c r="I300" s="374"/>
      <c r="J300" s="374"/>
      <c r="K300" s="374"/>
      <c r="L300" s="374"/>
      <c r="M300" s="374"/>
      <c r="N300" s="374"/>
    </row>
    <row r="301" spans="2:14" x14ac:dyDescent="0.3">
      <c r="B301" s="371"/>
      <c r="C301" s="371"/>
      <c r="D301" s="371"/>
      <c r="E301" s="371"/>
      <c r="F301" s="371"/>
      <c r="G301" s="374"/>
      <c r="H301" s="374"/>
      <c r="I301" s="374"/>
      <c r="J301" s="374"/>
      <c r="K301" s="374"/>
      <c r="L301" s="374"/>
      <c r="M301" s="374"/>
      <c r="N301" s="374"/>
    </row>
    <row r="302" spans="2:14" x14ac:dyDescent="0.3">
      <c r="B302" s="371"/>
      <c r="C302" s="371"/>
      <c r="D302" s="371"/>
      <c r="E302" s="371"/>
      <c r="F302" s="371"/>
      <c r="G302" s="374"/>
      <c r="H302" s="374"/>
      <c r="I302" s="374"/>
      <c r="J302" s="374"/>
      <c r="K302" s="374"/>
      <c r="L302" s="374"/>
      <c r="M302" s="374"/>
      <c r="N302" s="374"/>
    </row>
    <row r="303" spans="2:14" x14ac:dyDescent="0.3">
      <c r="B303" s="371"/>
      <c r="C303" s="371"/>
      <c r="D303" s="371"/>
      <c r="E303" s="371"/>
      <c r="F303" s="371"/>
      <c r="G303" s="374"/>
      <c r="H303" s="374"/>
      <c r="I303" s="374"/>
      <c r="J303" s="374"/>
      <c r="K303" s="374"/>
      <c r="L303" s="374"/>
      <c r="M303" s="374"/>
      <c r="N303" s="374"/>
    </row>
    <row r="304" spans="2:14" x14ac:dyDescent="0.3">
      <c r="B304" s="371"/>
      <c r="C304" s="371"/>
      <c r="D304" s="371"/>
      <c r="E304" s="371"/>
      <c r="F304" s="371"/>
      <c r="G304" s="374"/>
      <c r="H304" s="374"/>
      <c r="I304" s="374"/>
      <c r="J304" s="374"/>
      <c r="K304" s="374"/>
      <c r="L304" s="374"/>
      <c r="M304" s="374"/>
      <c r="N304" s="374"/>
    </row>
    <row r="305" spans="2:14" x14ac:dyDescent="0.3">
      <c r="B305" s="371"/>
      <c r="C305" s="371"/>
      <c r="D305" s="371"/>
      <c r="E305" s="371"/>
      <c r="F305" s="371"/>
      <c r="G305" s="374"/>
      <c r="H305" s="374"/>
      <c r="I305" s="374"/>
      <c r="J305" s="374"/>
      <c r="K305" s="374"/>
      <c r="L305" s="374"/>
      <c r="M305" s="374"/>
      <c r="N305" s="374"/>
    </row>
    <row r="306" spans="2:14" x14ac:dyDescent="0.3">
      <c r="B306" s="18"/>
      <c r="C306" s="18"/>
      <c r="D306" s="18"/>
      <c r="E306" s="18"/>
      <c r="F306" s="18"/>
      <c r="G306" s="18"/>
      <c r="H306" s="18"/>
      <c r="I306" s="18"/>
      <c r="J306" s="18"/>
      <c r="K306" s="18"/>
      <c r="L306" s="18"/>
      <c r="M306" s="18"/>
      <c r="N306" s="18"/>
    </row>
    <row r="307" spans="2:14" x14ac:dyDescent="0.3">
      <c r="B307" s="18"/>
      <c r="C307" s="18"/>
      <c r="D307" s="18"/>
      <c r="E307" s="18"/>
      <c r="F307" s="18"/>
      <c r="G307" s="18"/>
      <c r="H307" s="18"/>
      <c r="I307" s="18"/>
      <c r="J307" s="18"/>
      <c r="K307" s="18"/>
      <c r="L307" s="18"/>
      <c r="M307" s="18"/>
      <c r="N307" s="18"/>
    </row>
    <row r="308" spans="2:14" x14ac:dyDescent="0.3">
      <c r="B308" s="18"/>
      <c r="C308" s="18"/>
      <c r="D308" s="18"/>
      <c r="E308" s="18"/>
      <c r="F308" s="18"/>
      <c r="G308" s="18"/>
      <c r="H308" s="18"/>
      <c r="I308" s="18"/>
      <c r="J308" s="18"/>
      <c r="K308" s="18"/>
      <c r="L308" s="18"/>
      <c r="M308" s="18"/>
      <c r="N308" s="18"/>
    </row>
    <row r="309" spans="2:14" x14ac:dyDescent="0.3">
      <c r="B309" s="18"/>
      <c r="C309" s="18"/>
      <c r="D309" s="18"/>
      <c r="E309" s="18"/>
      <c r="F309" s="18"/>
      <c r="G309" s="18"/>
      <c r="H309" s="18"/>
      <c r="I309" s="18"/>
      <c r="J309" s="18"/>
      <c r="K309" s="18"/>
      <c r="L309" s="18"/>
      <c r="M309" s="18"/>
      <c r="N309" s="18"/>
    </row>
    <row r="310" spans="2:14" x14ac:dyDescent="0.3">
      <c r="B310" s="18"/>
      <c r="C310" s="18"/>
      <c r="D310" s="18"/>
      <c r="E310" s="18"/>
      <c r="F310" s="18"/>
      <c r="G310" s="18"/>
      <c r="H310" s="18"/>
      <c r="I310" s="18"/>
      <c r="J310" s="18"/>
      <c r="K310" s="18"/>
      <c r="L310" s="18"/>
      <c r="M310" s="18"/>
      <c r="N310" s="18"/>
    </row>
    <row r="311" spans="2:14" x14ac:dyDescent="0.3">
      <c r="B311" s="18"/>
      <c r="C311" s="18"/>
      <c r="D311" s="18"/>
      <c r="E311" s="18"/>
      <c r="F311" s="18"/>
      <c r="G311" s="18"/>
      <c r="H311" s="18"/>
      <c r="I311" s="18"/>
      <c r="J311" s="18"/>
      <c r="K311" s="18"/>
      <c r="L311" s="18"/>
      <c r="M311" s="18"/>
      <c r="N311" s="18"/>
    </row>
    <row r="312" spans="2:14" x14ac:dyDescent="0.3">
      <c r="B312" s="18"/>
      <c r="C312" s="18"/>
      <c r="D312" s="18"/>
      <c r="E312" s="18"/>
      <c r="F312" s="18"/>
      <c r="G312" s="18"/>
      <c r="H312" s="18"/>
      <c r="I312" s="18"/>
      <c r="J312" s="18"/>
      <c r="K312" s="18"/>
      <c r="L312" s="18"/>
      <c r="M312" s="18"/>
      <c r="N312" s="18"/>
    </row>
    <row r="313" spans="2:14" x14ac:dyDescent="0.3">
      <c r="B313" s="18"/>
      <c r="C313" s="18"/>
      <c r="D313" s="18"/>
      <c r="E313" s="18"/>
      <c r="F313" s="18"/>
      <c r="G313" s="18"/>
      <c r="H313" s="18"/>
      <c r="I313" s="18"/>
      <c r="J313" s="18"/>
      <c r="K313" s="18"/>
      <c r="L313" s="18"/>
      <c r="M313" s="18"/>
      <c r="N313" s="18"/>
    </row>
    <row r="314" spans="2:14" x14ac:dyDescent="0.3">
      <c r="B314" s="18"/>
      <c r="C314" s="18"/>
      <c r="D314" s="18"/>
      <c r="E314" s="18"/>
      <c r="F314" s="18"/>
      <c r="G314" s="18"/>
      <c r="H314" s="18"/>
      <c r="I314" s="18"/>
      <c r="J314" s="18"/>
      <c r="K314" s="18"/>
      <c r="L314" s="18"/>
      <c r="M314" s="18"/>
      <c r="N314" s="18"/>
    </row>
    <row r="315" spans="2:14" x14ac:dyDescent="0.3">
      <c r="B315" s="18"/>
      <c r="C315" s="18"/>
      <c r="D315" s="18"/>
      <c r="E315" s="18"/>
      <c r="F315" s="18"/>
      <c r="G315" s="18"/>
      <c r="H315" s="18"/>
      <c r="I315" s="18"/>
      <c r="J315" s="18"/>
      <c r="K315" s="18"/>
      <c r="L315" s="18"/>
      <c r="M315" s="18"/>
      <c r="N315" s="18"/>
    </row>
    <row r="316" spans="2:14" x14ac:dyDescent="0.3">
      <c r="B316" s="18"/>
      <c r="C316" s="18"/>
      <c r="D316" s="18"/>
      <c r="E316" s="18"/>
      <c r="F316" s="18"/>
      <c r="G316" s="18"/>
      <c r="H316" s="18"/>
      <c r="I316" s="18"/>
      <c r="J316" s="18"/>
      <c r="K316" s="18"/>
      <c r="L316" s="18"/>
      <c r="M316" s="18"/>
      <c r="N316" s="18"/>
    </row>
    <row r="317" spans="2:14" x14ac:dyDescent="0.3">
      <c r="B317" s="18"/>
      <c r="C317" s="18"/>
      <c r="D317" s="18"/>
      <c r="E317" s="18"/>
      <c r="F317" s="18"/>
      <c r="G317" s="18"/>
      <c r="H317" s="18"/>
      <c r="I317" s="18"/>
      <c r="J317" s="18"/>
      <c r="K317" s="18"/>
      <c r="L317" s="18"/>
      <c r="M317" s="18"/>
      <c r="N317" s="18"/>
    </row>
    <row r="318" spans="2:14" x14ac:dyDescent="0.3">
      <c r="B318" s="18"/>
      <c r="C318" s="18"/>
      <c r="D318" s="18"/>
      <c r="E318" s="18"/>
      <c r="F318" s="18"/>
      <c r="G318" s="18"/>
      <c r="H318" s="18"/>
      <c r="I318" s="18"/>
      <c r="J318" s="18"/>
      <c r="K318" s="18"/>
      <c r="L318" s="18"/>
      <c r="M318" s="18"/>
      <c r="N318" s="18"/>
    </row>
    <row r="319" spans="2:14" x14ac:dyDescent="0.3">
      <c r="B319" s="18"/>
      <c r="C319" s="18"/>
      <c r="D319" s="18"/>
      <c r="E319" s="18"/>
      <c r="F319" s="18"/>
      <c r="G319" s="18"/>
      <c r="H319" s="18"/>
      <c r="I319" s="18"/>
      <c r="J319" s="18"/>
      <c r="K319" s="18"/>
      <c r="L319" s="18"/>
      <c r="M319" s="18"/>
      <c r="N319" s="18"/>
    </row>
    <row r="320" spans="2:14" x14ac:dyDescent="0.3">
      <c r="B320" s="18"/>
      <c r="C320" s="18"/>
      <c r="D320" s="18"/>
      <c r="E320" s="18"/>
      <c r="F320" s="18"/>
      <c r="G320" s="18"/>
      <c r="H320" s="18"/>
      <c r="I320" s="18"/>
      <c r="J320" s="18"/>
      <c r="K320" s="18"/>
      <c r="L320" s="18"/>
      <c r="M320" s="18"/>
      <c r="N320" s="18"/>
    </row>
    <row r="321" spans="2:14" x14ac:dyDescent="0.3">
      <c r="B321" s="18"/>
      <c r="C321" s="18"/>
      <c r="D321" s="18"/>
      <c r="E321" s="18"/>
      <c r="F321" s="18"/>
      <c r="G321" s="18"/>
      <c r="H321" s="18"/>
      <c r="I321" s="18"/>
      <c r="J321" s="18"/>
      <c r="K321" s="18"/>
      <c r="L321" s="18"/>
      <c r="M321" s="18"/>
      <c r="N321" s="18"/>
    </row>
    <row r="322" spans="2:14" x14ac:dyDescent="0.3">
      <c r="B322" s="18"/>
      <c r="C322" s="18"/>
      <c r="D322" s="18"/>
      <c r="E322" s="18"/>
      <c r="F322" s="18"/>
      <c r="G322" s="18"/>
      <c r="H322" s="18"/>
      <c r="I322" s="18"/>
      <c r="J322" s="18"/>
      <c r="K322" s="18"/>
      <c r="L322" s="18"/>
      <c r="M322" s="18"/>
      <c r="N322" s="18"/>
    </row>
    <row r="323" spans="2:14" x14ac:dyDescent="0.3">
      <c r="B323" s="18"/>
      <c r="C323" s="18"/>
      <c r="D323" s="18"/>
      <c r="E323" s="18"/>
      <c r="F323" s="18"/>
      <c r="G323" s="18"/>
      <c r="H323" s="18"/>
      <c r="I323" s="18"/>
      <c r="J323" s="18"/>
      <c r="K323" s="18"/>
      <c r="L323" s="18"/>
      <c r="M323" s="18"/>
      <c r="N323" s="18"/>
    </row>
    <row r="324" spans="2:14" x14ac:dyDescent="0.3">
      <c r="B324" s="18"/>
      <c r="C324" s="18"/>
      <c r="D324" s="18"/>
      <c r="E324" s="18"/>
      <c r="F324" s="18"/>
      <c r="G324" s="18"/>
      <c r="H324" s="18"/>
      <c r="I324" s="18"/>
      <c r="J324" s="18"/>
      <c r="K324" s="18"/>
      <c r="L324" s="18"/>
      <c r="M324" s="18"/>
      <c r="N324" s="18"/>
    </row>
    <row r="325" spans="2:14" x14ac:dyDescent="0.3">
      <c r="B325" s="18"/>
      <c r="C325" s="18"/>
      <c r="D325" s="18"/>
      <c r="E325" s="18"/>
      <c r="F325" s="18"/>
      <c r="G325" s="18"/>
      <c r="H325" s="18"/>
      <c r="I325" s="18"/>
      <c r="J325" s="18"/>
      <c r="K325" s="18"/>
      <c r="L325" s="18"/>
      <c r="M325" s="18"/>
      <c r="N325" s="18"/>
    </row>
    <row r="326" spans="2:14" x14ac:dyDescent="0.3">
      <c r="B326" s="18"/>
      <c r="C326" s="18"/>
      <c r="D326" s="18"/>
      <c r="E326" s="18"/>
      <c r="F326" s="18"/>
      <c r="G326" s="18"/>
      <c r="H326" s="18"/>
      <c r="I326" s="18"/>
      <c r="J326" s="18"/>
      <c r="K326" s="18"/>
      <c r="L326" s="18"/>
      <c r="M326" s="18"/>
      <c r="N326" s="18"/>
    </row>
    <row r="327" spans="2:14" x14ac:dyDescent="0.3">
      <c r="B327" s="18"/>
      <c r="C327" s="18"/>
      <c r="D327" s="18"/>
      <c r="E327" s="18"/>
      <c r="F327" s="18"/>
      <c r="G327" s="18"/>
      <c r="H327" s="18"/>
      <c r="I327" s="18"/>
      <c r="J327" s="18"/>
      <c r="K327" s="18"/>
      <c r="L327" s="18"/>
      <c r="M327" s="18"/>
      <c r="N327" s="18"/>
    </row>
    <row r="328" spans="2:14" x14ac:dyDescent="0.3">
      <c r="B328" s="18"/>
      <c r="C328" s="18"/>
      <c r="D328" s="18"/>
      <c r="E328" s="18"/>
      <c r="F328" s="18"/>
      <c r="G328" s="18"/>
      <c r="H328" s="18"/>
      <c r="I328" s="18"/>
      <c r="J328" s="18"/>
      <c r="K328" s="18"/>
      <c r="L328" s="18"/>
      <c r="M328" s="18"/>
      <c r="N328" s="18"/>
    </row>
    <row r="329" spans="2:14" x14ac:dyDescent="0.3">
      <c r="B329" s="18"/>
      <c r="C329" s="18"/>
      <c r="D329" s="18"/>
      <c r="E329" s="18"/>
      <c r="F329" s="18"/>
      <c r="G329" s="18"/>
      <c r="H329" s="18"/>
      <c r="I329" s="18"/>
      <c r="J329" s="18"/>
      <c r="K329" s="18"/>
      <c r="L329" s="18"/>
      <c r="M329" s="18"/>
      <c r="N329" s="18"/>
    </row>
    <row r="330" spans="2:14" x14ac:dyDescent="0.3">
      <c r="B330" s="18"/>
      <c r="C330" s="18"/>
      <c r="D330" s="18"/>
      <c r="E330" s="18"/>
      <c r="F330" s="18"/>
      <c r="G330" s="18"/>
      <c r="H330" s="18"/>
      <c r="I330" s="18"/>
      <c r="J330" s="18"/>
      <c r="K330" s="18"/>
      <c r="L330" s="18"/>
      <c r="M330" s="18"/>
      <c r="N330" s="18"/>
    </row>
    <row r="331" spans="2:14" x14ac:dyDescent="0.3">
      <c r="B331" s="18"/>
      <c r="C331" s="18"/>
      <c r="D331" s="18"/>
      <c r="E331" s="18"/>
      <c r="F331" s="18"/>
      <c r="G331" s="18"/>
      <c r="H331" s="18"/>
      <c r="I331" s="18"/>
      <c r="J331" s="18"/>
      <c r="K331" s="18"/>
      <c r="L331" s="18"/>
      <c r="M331" s="18"/>
      <c r="N331" s="18"/>
    </row>
    <row r="332" spans="2:14" x14ac:dyDescent="0.3">
      <c r="B332" s="18"/>
      <c r="C332" s="18"/>
      <c r="D332" s="18"/>
      <c r="E332" s="18"/>
      <c r="F332" s="18"/>
      <c r="G332" s="18"/>
      <c r="H332" s="18"/>
      <c r="I332" s="18"/>
      <c r="J332" s="18"/>
      <c r="K332" s="18"/>
      <c r="L332" s="18"/>
      <c r="M332" s="18"/>
      <c r="N332" s="18"/>
    </row>
    <row r="333" spans="2:14" x14ac:dyDescent="0.3">
      <c r="B333" s="18"/>
      <c r="C333" s="18"/>
      <c r="D333" s="18"/>
      <c r="E333" s="18"/>
      <c r="F333" s="18"/>
      <c r="G333" s="18"/>
      <c r="H333" s="18"/>
      <c r="I333" s="18"/>
      <c r="J333" s="18"/>
      <c r="K333" s="18"/>
      <c r="L333" s="18"/>
      <c r="M333" s="18"/>
      <c r="N333" s="18"/>
    </row>
    <row r="334" spans="2:14" x14ac:dyDescent="0.3">
      <c r="B334" s="18"/>
      <c r="C334" s="18"/>
      <c r="D334" s="18"/>
      <c r="E334" s="18"/>
      <c r="F334" s="18"/>
      <c r="G334" s="18"/>
      <c r="H334" s="18"/>
      <c r="I334" s="18"/>
      <c r="J334" s="18"/>
      <c r="K334" s="18"/>
      <c r="L334" s="18"/>
      <c r="M334" s="18"/>
      <c r="N334" s="18"/>
    </row>
    <row r="335" spans="2:14" x14ac:dyDescent="0.3">
      <c r="B335" s="18"/>
      <c r="C335" s="18"/>
      <c r="D335" s="18"/>
      <c r="E335" s="18"/>
      <c r="F335" s="18"/>
      <c r="G335" s="18"/>
      <c r="H335" s="18"/>
      <c r="I335" s="18"/>
      <c r="J335" s="18"/>
      <c r="K335" s="18"/>
      <c r="L335" s="18"/>
      <c r="M335" s="18"/>
      <c r="N335" s="18"/>
    </row>
    <row r="336" spans="2:14" x14ac:dyDescent="0.3">
      <c r="B336" s="18"/>
      <c r="C336" s="18"/>
      <c r="D336" s="18"/>
      <c r="E336" s="18"/>
      <c r="F336" s="18"/>
      <c r="G336" s="18"/>
      <c r="H336" s="18"/>
      <c r="I336" s="18"/>
      <c r="J336" s="18"/>
      <c r="K336" s="18"/>
      <c r="L336" s="18"/>
      <c r="M336" s="18"/>
      <c r="N336" s="18"/>
    </row>
    <row r="337" spans="2:14" x14ac:dyDescent="0.3">
      <c r="B337" s="18"/>
      <c r="C337" s="18"/>
      <c r="D337" s="18"/>
      <c r="E337" s="18"/>
      <c r="F337" s="18"/>
      <c r="G337" s="18"/>
      <c r="H337" s="18"/>
      <c r="I337" s="18"/>
      <c r="J337" s="18"/>
      <c r="K337" s="18"/>
      <c r="L337" s="18"/>
      <c r="M337" s="18"/>
      <c r="N337" s="18"/>
    </row>
    <row r="338" spans="2:14" x14ac:dyDescent="0.3">
      <c r="B338" s="18"/>
      <c r="C338" s="18"/>
      <c r="D338" s="18"/>
      <c r="E338" s="18"/>
      <c r="F338" s="18"/>
      <c r="G338" s="18"/>
      <c r="H338" s="18"/>
      <c r="I338" s="18"/>
      <c r="J338" s="18"/>
      <c r="K338" s="18"/>
      <c r="L338" s="18"/>
      <c r="M338" s="18"/>
      <c r="N338" s="18"/>
    </row>
    <row r="339" spans="2:14" x14ac:dyDescent="0.3">
      <c r="B339" s="18"/>
      <c r="C339" s="18"/>
      <c r="D339" s="18"/>
      <c r="E339" s="18"/>
      <c r="F339" s="18"/>
      <c r="G339" s="18"/>
      <c r="H339" s="18"/>
      <c r="I339" s="18"/>
      <c r="J339" s="18"/>
      <c r="K339" s="18"/>
      <c r="L339" s="18"/>
      <c r="M339" s="18"/>
      <c r="N339" s="18"/>
    </row>
    <row r="340" spans="2:14" x14ac:dyDescent="0.3">
      <c r="B340" s="18"/>
      <c r="C340" s="18"/>
      <c r="D340" s="18"/>
      <c r="E340" s="18"/>
      <c r="F340" s="18"/>
      <c r="G340" s="18"/>
      <c r="H340" s="18"/>
      <c r="I340" s="18"/>
      <c r="J340" s="18"/>
      <c r="K340" s="18"/>
      <c r="L340" s="18"/>
      <c r="M340" s="18"/>
      <c r="N340" s="18"/>
    </row>
    <row r="341" spans="2:14" x14ac:dyDescent="0.3">
      <c r="B341" s="18"/>
      <c r="C341" s="18"/>
      <c r="D341" s="18"/>
      <c r="E341" s="18"/>
      <c r="F341" s="18"/>
      <c r="G341" s="18"/>
      <c r="H341" s="18"/>
      <c r="I341" s="18"/>
      <c r="J341" s="18"/>
      <c r="K341" s="18"/>
      <c r="L341" s="18"/>
      <c r="M341" s="18"/>
      <c r="N341" s="18"/>
    </row>
    <row r="342" spans="2:14" x14ac:dyDescent="0.3">
      <c r="B342" s="18"/>
      <c r="C342" s="18"/>
      <c r="D342" s="18"/>
      <c r="E342" s="18"/>
      <c r="F342" s="18"/>
      <c r="G342" s="18"/>
      <c r="H342" s="18"/>
      <c r="I342" s="18"/>
      <c r="J342" s="18"/>
      <c r="K342" s="18"/>
      <c r="L342" s="18"/>
      <c r="M342" s="18"/>
      <c r="N342" s="18"/>
    </row>
    <row r="343" spans="2:14" x14ac:dyDescent="0.3">
      <c r="B343" s="18"/>
      <c r="C343" s="18"/>
      <c r="D343" s="18"/>
      <c r="E343" s="18"/>
      <c r="F343" s="18"/>
      <c r="G343" s="18"/>
      <c r="H343" s="18"/>
      <c r="I343" s="18"/>
      <c r="J343" s="18"/>
      <c r="K343" s="18"/>
      <c r="L343" s="18"/>
      <c r="M343" s="18"/>
      <c r="N343" s="18"/>
    </row>
    <row r="344" spans="2:14" x14ac:dyDescent="0.3">
      <c r="B344" s="18"/>
      <c r="C344" s="18"/>
      <c r="D344" s="18"/>
      <c r="E344" s="18"/>
      <c r="F344" s="18"/>
      <c r="G344" s="18"/>
      <c r="H344" s="18"/>
      <c r="I344" s="18"/>
      <c r="J344" s="18"/>
      <c r="K344" s="18"/>
      <c r="L344" s="18"/>
      <c r="M344" s="18"/>
      <c r="N344" s="18"/>
    </row>
    <row r="345" spans="2:14" x14ac:dyDescent="0.3">
      <c r="B345" s="18"/>
      <c r="C345" s="18"/>
      <c r="D345" s="18"/>
      <c r="E345" s="18"/>
      <c r="F345" s="18"/>
      <c r="G345" s="18"/>
      <c r="H345" s="18"/>
      <c r="I345" s="18"/>
      <c r="J345" s="18"/>
      <c r="K345" s="18"/>
      <c r="L345" s="18"/>
      <c r="M345" s="18"/>
      <c r="N345" s="18"/>
    </row>
    <row r="346" spans="2:14" x14ac:dyDescent="0.3">
      <c r="B346" s="18"/>
      <c r="C346" s="18"/>
      <c r="D346" s="18"/>
      <c r="E346" s="18"/>
      <c r="F346" s="18"/>
      <c r="G346" s="18"/>
      <c r="H346" s="18"/>
      <c r="I346" s="18"/>
      <c r="J346" s="18"/>
      <c r="K346" s="18"/>
      <c r="L346" s="18"/>
      <c r="M346" s="18"/>
      <c r="N346" s="18"/>
    </row>
  </sheetData>
  <sheetProtection algorithmName="SHA-512" hashValue="y7bkEAhPYVr8mQIb0qxiqUviZO6WnaKbOLrL9e8Sv3Tb7jZzbb3mPnv7+JJ6mKFESoCKw6n0sf4obXepIE2qbw==" saltValue="9f90yp2p8uGlIv6cmyjrHA==" spinCount="100000" sheet="1" objects="1" scenarios="1" selectLockedCells="1"/>
  <mergeCells count="22">
    <mergeCell ref="B2:C2"/>
    <mergeCell ref="B3:M3"/>
    <mergeCell ref="B4:M4"/>
    <mergeCell ref="B5:M5"/>
    <mergeCell ref="B6:M6"/>
    <mergeCell ref="B9:M9"/>
    <mergeCell ref="B18:M18"/>
    <mergeCell ref="B19:M19"/>
    <mergeCell ref="B7:M7"/>
    <mergeCell ref="B8:M8"/>
    <mergeCell ref="B10:M10"/>
    <mergeCell ref="B11:M13"/>
    <mergeCell ref="B14:M14"/>
    <mergeCell ref="B28:D28"/>
    <mergeCell ref="E28:N28"/>
    <mergeCell ref="B16:M16"/>
    <mergeCell ref="B17:M17"/>
    <mergeCell ref="B15:M15"/>
    <mergeCell ref="B23:M24"/>
    <mergeCell ref="B20:M20"/>
    <mergeCell ref="B21:M21"/>
    <mergeCell ref="B22:M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92"/>
  <sheetViews>
    <sheetView zoomScaleNormal="100" workbookViewId="0">
      <selection activeCell="E8" sqref="E8"/>
    </sheetView>
  </sheetViews>
  <sheetFormatPr defaultColWidth="9.109375" defaultRowHeight="14.4" x14ac:dyDescent="0.3"/>
  <cols>
    <col min="1" max="1" width="9.109375" style="2"/>
    <col min="2" max="2" width="29.5546875" style="3" customWidth="1"/>
    <col min="3" max="3" width="38.5546875" style="3" customWidth="1"/>
    <col min="4" max="4" width="14" style="3" customWidth="1"/>
    <col min="5" max="5" width="14" style="2" customWidth="1"/>
    <col min="6" max="6" width="6.44140625" style="2" customWidth="1"/>
    <col min="7" max="7" width="31.44140625" style="2" customWidth="1"/>
    <col min="8" max="8" width="22.44140625" style="2" customWidth="1"/>
    <col min="9" max="9" width="16.33203125" style="2" customWidth="1"/>
    <col min="10" max="10" width="14" style="2" customWidth="1"/>
    <col min="11" max="11" width="26.109375" style="2" customWidth="1"/>
    <col min="12" max="12" width="14.33203125" style="2" customWidth="1"/>
    <col min="13" max="16384" width="9.109375" style="2"/>
  </cols>
  <sheetData>
    <row r="2" spans="2:10" x14ac:dyDescent="0.3">
      <c r="B2" s="1" t="s">
        <v>205</v>
      </c>
      <c r="C2" s="2"/>
    </row>
    <row r="3" spans="2:10" x14ac:dyDescent="0.3">
      <c r="B3" s="451" t="s">
        <v>215</v>
      </c>
      <c r="C3" s="452"/>
    </row>
    <row r="4" spans="2:10" x14ac:dyDescent="0.3">
      <c r="B4" s="451" t="s">
        <v>228</v>
      </c>
      <c r="C4" s="452"/>
    </row>
    <row r="5" spans="2:10" ht="15.75" customHeight="1" x14ac:dyDescent="0.3">
      <c r="G5" s="109"/>
    </row>
    <row r="6" spans="2:10" ht="18.75" customHeight="1" x14ac:dyDescent="0.3">
      <c r="B6" s="4" t="s">
        <v>198</v>
      </c>
      <c r="G6" s="7" t="s">
        <v>202</v>
      </c>
      <c r="H6" s="8"/>
      <c r="I6" s="8"/>
    </row>
    <row r="7" spans="2:10" ht="29.4" thickBot="1" x14ac:dyDescent="0.35">
      <c r="B7" s="314" t="s">
        <v>14</v>
      </c>
      <c r="C7" s="315" t="s">
        <v>15</v>
      </c>
      <c r="D7" s="315" t="s">
        <v>196</v>
      </c>
      <c r="E7" s="5" t="s">
        <v>140</v>
      </c>
      <c r="F7" s="8"/>
      <c r="G7" s="9" t="s">
        <v>0</v>
      </c>
      <c r="H7" s="9" t="s">
        <v>196</v>
      </c>
      <c r="I7" s="9" t="s">
        <v>140</v>
      </c>
      <c r="J7" s="8"/>
    </row>
    <row r="8" spans="2:10" x14ac:dyDescent="0.3">
      <c r="B8" s="316" t="s">
        <v>434</v>
      </c>
      <c r="C8" s="316" t="s">
        <v>435</v>
      </c>
      <c r="D8" s="316" t="s">
        <v>9</v>
      </c>
      <c r="E8" s="361"/>
      <c r="F8" s="110"/>
      <c r="G8" s="10" t="s">
        <v>116</v>
      </c>
      <c r="H8" s="10" t="s">
        <v>1</v>
      </c>
      <c r="I8" s="11">
        <f t="shared" ref="I8:I16" si="0">SUMIF(D:D,H8,E:E)</f>
        <v>0</v>
      </c>
      <c r="J8" s="110"/>
    </row>
    <row r="9" spans="2:10" x14ac:dyDescent="0.3">
      <c r="B9" s="316" t="s">
        <v>436</v>
      </c>
      <c r="C9" s="316" t="s">
        <v>437</v>
      </c>
      <c r="D9" s="316" t="s">
        <v>6</v>
      </c>
      <c r="E9" s="362"/>
      <c r="F9" s="110"/>
      <c r="G9" s="12" t="s">
        <v>117</v>
      </c>
      <c r="H9" s="12" t="s">
        <v>2</v>
      </c>
      <c r="I9" s="11">
        <f t="shared" si="0"/>
        <v>0</v>
      </c>
      <c r="J9" s="110"/>
    </row>
    <row r="10" spans="2:10" x14ac:dyDescent="0.3">
      <c r="B10" s="316" t="s">
        <v>438</v>
      </c>
      <c r="C10" s="316" t="s">
        <v>439</v>
      </c>
      <c r="D10" s="316" t="s">
        <v>5</v>
      </c>
      <c r="E10" s="362"/>
      <c r="F10" s="110"/>
      <c r="G10" s="12" t="s">
        <v>118</v>
      </c>
      <c r="H10" s="12" t="s">
        <v>3</v>
      </c>
      <c r="I10" s="11">
        <f t="shared" si="0"/>
        <v>0</v>
      </c>
      <c r="J10" s="110"/>
    </row>
    <row r="11" spans="2:10" x14ac:dyDescent="0.3">
      <c r="B11" s="316" t="s">
        <v>440</v>
      </c>
      <c r="C11" s="316" t="s">
        <v>441</v>
      </c>
      <c r="D11" s="316" t="s">
        <v>5</v>
      </c>
      <c r="E11" s="362"/>
      <c r="F11" s="110"/>
      <c r="G11" s="12" t="s">
        <v>119</v>
      </c>
      <c r="H11" s="12" t="s">
        <v>4</v>
      </c>
      <c r="I11" s="11">
        <f t="shared" si="0"/>
        <v>0</v>
      </c>
      <c r="J11" s="110"/>
    </row>
    <row r="12" spans="2:10" x14ac:dyDescent="0.3">
      <c r="B12" s="316" t="s">
        <v>442</v>
      </c>
      <c r="C12" s="316" t="s">
        <v>443</v>
      </c>
      <c r="D12" s="316" t="s">
        <v>6</v>
      </c>
      <c r="E12" s="362"/>
      <c r="F12" s="110"/>
      <c r="G12" s="12" t="s">
        <v>197</v>
      </c>
      <c r="H12" s="12" t="s">
        <v>5</v>
      </c>
      <c r="I12" s="11">
        <f t="shared" si="0"/>
        <v>0</v>
      </c>
      <c r="J12" s="110"/>
    </row>
    <row r="13" spans="2:10" x14ac:dyDescent="0.3">
      <c r="B13" s="316" t="s">
        <v>444</v>
      </c>
      <c r="C13" s="316" t="s">
        <v>445</v>
      </c>
      <c r="D13" s="316" t="s">
        <v>4</v>
      </c>
      <c r="E13" s="362"/>
      <c r="F13" s="110"/>
      <c r="G13" s="12" t="s">
        <v>121</v>
      </c>
      <c r="H13" s="12" t="s">
        <v>6</v>
      </c>
      <c r="I13" s="11">
        <f t="shared" si="0"/>
        <v>0</v>
      </c>
      <c r="J13" s="110"/>
    </row>
    <row r="14" spans="2:10" x14ac:dyDescent="0.3">
      <c r="B14" s="316" t="s">
        <v>446</v>
      </c>
      <c r="C14" s="316" t="s">
        <v>447</v>
      </c>
      <c r="D14" s="316" t="s">
        <v>6</v>
      </c>
      <c r="E14" s="362"/>
      <c r="F14" s="110"/>
      <c r="G14" s="12" t="s">
        <v>122</v>
      </c>
      <c r="H14" s="12" t="s">
        <v>9</v>
      </c>
      <c r="I14" s="11">
        <f t="shared" si="0"/>
        <v>0</v>
      </c>
      <c r="J14" s="110"/>
    </row>
    <row r="15" spans="2:10" x14ac:dyDescent="0.3">
      <c r="B15" s="316" t="s">
        <v>16</v>
      </c>
      <c r="C15" s="316" t="s">
        <v>17</v>
      </c>
      <c r="D15" s="316" t="s">
        <v>3</v>
      </c>
      <c r="E15" s="362"/>
      <c r="F15" s="110"/>
      <c r="G15" s="12" t="s">
        <v>123</v>
      </c>
      <c r="H15" s="12" t="s">
        <v>12</v>
      </c>
      <c r="I15" s="11">
        <f t="shared" si="0"/>
        <v>0</v>
      </c>
      <c r="J15" s="110"/>
    </row>
    <row r="16" spans="2:10" ht="15" thickBot="1" x14ac:dyDescent="0.35">
      <c r="B16" s="316" t="s">
        <v>343</v>
      </c>
      <c r="C16" s="317" t="s">
        <v>344</v>
      </c>
      <c r="D16" s="316" t="s">
        <v>1</v>
      </c>
      <c r="E16" s="362"/>
      <c r="F16" s="110"/>
      <c r="G16" s="13" t="s">
        <v>124</v>
      </c>
      <c r="H16" s="13" t="s">
        <v>80</v>
      </c>
      <c r="I16" s="14">
        <f t="shared" si="0"/>
        <v>0</v>
      </c>
      <c r="J16" s="110"/>
    </row>
    <row r="17" spans="2:10" ht="15" thickBot="1" x14ac:dyDescent="0.35">
      <c r="B17" s="316" t="s">
        <v>18</v>
      </c>
      <c r="C17" s="316" t="s">
        <v>19</v>
      </c>
      <c r="D17" s="316" t="s">
        <v>1</v>
      </c>
      <c r="E17" s="362"/>
      <c r="F17" s="110"/>
      <c r="G17" s="15"/>
      <c r="H17" s="16" t="s">
        <v>13</v>
      </c>
      <c r="I17" s="17">
        <f>SUM(I8:I16)</f>
        <v>0</v>
      </c>
      <c r="J17" s="110"/>
    </row>
    <row r="18" spans="2:10" ht="15" customHeight="1" x14ac:dyDescent="0.3">
      <c r="B18" s="316" t="s">
        <v>20</v>
      </c>
      <c r="C18" s="316" t="s">
        <v>21</v>
      </c>
      <c r="D18" s="316" t="s">
        <v>3</v>
      </c>
      <c r="E18" s="362"/>
      <c r="F18" s="110"/>
      <c r="G18" s="110"/>
      <c r="H18" s="110"/>
      <c r="I18" s="110"/>
      <c r="J18" s="110"/>
    </row>
    <row r="19" spans="2:10" x14ac:dyDescent="0.3">
      <c r="B19" s="316" t="s">
        <v>22</v>
      </c>
      <c r="C19" s="316" t="s">
        <v>23</v>
      </c>
      <c r="D19" s="316" t="s">
        <v>1</v>
      </c>
      <c r="E19" s="362"/>
      <c r="F19" s="110"/>
      <c r="G19" s="110"/>
      <c r="H19" s="110"/>
      <c r="I19" s="110"/>
      <c r="J19" s="110"/>
    </row>
    <row r="20" spans="2:10" x14ac:dyDescent="0.3">
      <c r="B20" s="316" t="s">
        <v>345</v>
      </c>
      <c r="C20" s="316" t="s">
        <v>346</v>
      </c>
      <c r="D20" s="316" t="s">
        <v>1</v>
      </c>
      <c r="E20" s="362"/>
      <c r="F20" s="110"/>
      <c r="H20" s="110"/>
      <c r="I20" s="110"/>
      <c r="J20" s="110"/>
    </row>
    <row r="21" spans="2:10" ht="15.75" customHeight="1" x14ac:dyDescent="0.3">
      <c r="B21" s="316" t="s">
        <v>24</v>
      </c>
      <c r="C21" s="316" t="s">
        <v>25</v>
      </c>
      <c r="D21" s="316" t="s">
        <v>1</v>
      </c>
      <c r="E21" s="362"/>
      <c r="F21" s="110"/>
      <c r="H21" s="40"/>
      <c r="I21" s="111"/>
    </row>
    <row r="22" spans="2:10" ht="15" customHeight="1" x14ac:dyDescent="0.3">
      <c r="B22" s="316" t="s">
        <v>26</v>
      </c>
      <c r="C22" s="316" t="s">
        <v>27</v>
      </c>
      <c r="D22" s="316" t="s">
        <v>1</v>
      </c>
      <c r="E22" s="362"/>
      <c r="F22" s="110"/>
      <c r="H22" s="40"/>
      <c r="I22" s="40"/>
      <c r="J22" s="111"/>
    </row>
    <row r="23" spans="2:10" ht="15" customHeight="1" x14ac:dyDescent="0.3">
      <c r="B23" s="316" t="s">
        <v>347</v>
      </c>
      <c r="C23" s="318" t="s">
        <v>348</v>
      </c>
      <c r="D23" s="316" t="s">
        <v>1</v>
      </c>
      <c r="E23" s="362"/>
      <c r="F23" s="110"/>
      <c r="H23" s="40"/>
      <c r="I23" s="40"/>
      <c r="J23" s="111"/>
    </row>
    <row r="24" spans="2:10" ht="15" customHeight="1" x14ac:dyDescent="0.3">
      <c r="B24" s="316" t="s">
        <v>28</v>
      </c>
      <c r="C24" s="317" t="s">
        <v>29</v>
      </c>
      <c r="D24" s="316" t="s">
        <v>1</v>
      </c>
      <c r="E24" s="362"/>
      <c r="F24" s="110"/>
      <c r="H24" s="111"/>
      <c r="I24" s="111"/>
      <c r="J24" s="111"/>
    </row>
    <row r="25" spans="2:10" ht="15" customHeight="1" x14ac:dyDescent="0.3">
      <c r="B25" s="316" t="s">
        <v>448</v>
      </c>
      <c r="C25" s="316" t="s">
        <v>449</v>
      </c>
      <c r="D25" s="316" t="s">
        <v>3</v>
      </c>
      <c r="E25" s="362"/>
      <c r="F25" s="110"/>
      <c r="H25" s="111"/>
      <c r="I25" s="111"/>
      <c r="J25" s="111"/>
    </row>
    <row r="26" spans="2:10" ht="15" customHeight="1" x14ac:dyDescent="0.3">
      <c r="B26" s="316" t="s">
        <v>349</v>
      </c>
      <c r="C26" s="316" t="s">
        <v>350</v>
      </c>
      <c r="D26" s="316" t="s">
        <v>1</v>
      </c>
      <c r="E26" s="362"/>
      <c r="F26" s="110"/>
      <c r="H26" s="111"/>
      <c r="I26" s="111"/>
      <c r="J26" s="111"/>
    </row>
    <row r="27" spans="2:10" ht="15" customHeight="1" x14ac:dyDescent="0.3">
      <c r="B27" s="316" t="s">
        <v>450</v>
      </c>
      <c r="C27" s="316" t="s">
        <v>451</v>
      </c>
      <c r="D27" s="316" t="s">
        <v>6</v>
      </c>
      <c r="E27" s="362"/>
      <c r="F27" s="110"/>
      <c r="H27" s="111"/>
      <c r="I27" s="111"/>
      <c r="J27" s="111"/>
    </row>
    <row r="28" spans="2:10" ht="15" customHeight="1" x14ac:dyDescent="0.3">
      <c r="B28" s="316" t="s">
        <v>30</v>
      </c>
      <c r="C28" s="316" t="s">
        <v>31</v>
      </c>
      <c r="D28" s="316" t="s">
        <v>2</v>
      </c>
      <c r="E28" s="362"/>
      <c r="F28" s="110"/>
      <c r="H28" s="111"/>
      <c r="I28" s="111"/>
      <c r="J28" s="111"/>
    </row>
    <row r="29" spans="2:10" ht="15" customHeight="1" x14ac:dyDescent="0.3">
      <c r="B29" s="316" t="s">
        <v>32</v>
      </c>
      <c r="C29" s="318" t="s">
        <v>33</v>
      </c>
      <c r="D29" s="316" t="s">
        <v>2</v>
      </c>
      <c r="E29" s="362"/>
      <c r="F29" s="110"/>
      <c r="H29" s="112"/>
      <c r="I29" s="112"/>
      <c r="J29" s="111"/>
    </row>
    <row r="30" spans="2:10" x14ac:dyDescent="0.3">
      <c r="B30" s="316" t="s">
        <v>452</v>
      </c>
      <c r="C30" s="316" t="s">
        <v>453</v>
      </c>
      <c r="D30" s="316" t="s">
        <v>2</v>
      </c>
      <c r="E30" s="362"/>
      <c r="F30" s="110"/>
      <c r="G30" s="112"/>
      <c r="H30" s="112"/>
      <c r="I30" s="112"/>
      <c r="J30" s="110"/>
    </row>
    <row r="31" spans="2:10" x14ac:dyDescent="0.3">
      <c r="B31" s="316" t="s">
        <v>454</v>
      </c>
      <c r="C31" s="317" t="s">
        <v>455</v>
      </c>
      <c r="D31" s="317" t="s">
        <v>1</v>
      </c>
      <c r="E31" s="362"/>
      <c r="F31" s="112"/>
      <c r="G31" s="112"/>
      <c r="H31" s="112"/>
      <c r="I31" s="112"/>
      <c r="J31" s="112"/>
    </row>
    <row r="32" spans="2:10" x14ac:dyDescent="0.3">
      <c r="B32" s="316" t="s">
        <v>351</v>
      </c>
      <c r="C32" s="316" t="s">
        <v>352</v>
      </c>
      <c r="D32" s="316" t="s">
        <v>2</v>
      </c>
      <c r="E32" s="362"/>
      <c r="F32" s="112"/>
      <c r="G32" s="112"/>
      <c r="H32" s="112"/>
      <c r="I32" s="112"/>
      <c r="J32" s="112"/>
    </row>
    <row r="33" spans="2:10" x14ac:dyDescent="0.3">
      <c r="B33" s="316" t="s">
        <v>456</v>
      </c>
      <c r="C33" s="317" t="s">
        <v>457</v>
      </c>
      <c r="D33" s="316" t="s">
        <v>432</v>
      </c>
      <c r="E33" s="362"/>
      <c r="F33" s="112"/>
      <c r="G33" s="112"/>
      <c r="H33" s="112"/>
      <c r="I33" s="112"/>
      <c r="J33" s="112"/>
    </row>
    <row r="34" spans="2:10" x14ac:dyDescent="0.3">
      <c r="B34" s="316" t="s">
        <v>458</v>
      </c>
      <c r="C34" s="316" t="s">
        <v>459</v>
      </c>
      <c r="D34" s="316" t="s">
        <v>9</v>
      </c>
      <c r="E34" s="362"/>
      <c r="F34" s="112"/>
      <c r="G34" s="112"/>
      <c r="H34" s="112"/>
      <c r="I34" s="112"/>
      <c r="J34" s="112"/>
    </row>
    <row r="35" spans="2:10" x14ac:dyDescent="0.3">
      <c r="B35" s="316" t="s">
        <v>460</v>
      </c>
      <c r="C35" s="316" t="s">
        <v>461</v>
      </c>
      <c r="D35" s="316" t="s">
        <v>5</v>
      </c>
      <c r="E35" s="362"/>
      <c r="F35" s="112"/>
      <c r="G35" s="112"/>
      <c r="H35" s="112"/>
      <c r="I35" s="112"/>
      <c r="J35" s="112"/>
    </row>
    <row r="36" spans="2:10" x14ac:dyDescent="0.3">
      <c r="B36" s="316" t="s">
        <v>462</v>
      </c>
      <c r="C36" s="317" t="s">
        <v>463</v>
      </c>
      <c r="D36" s="316" t="s">
        <v>6</v>
      </c>
      <c r="E36" s="362"/>
      <c r="F36" s="112"/>
      <c r="G36" s="112"/>
      <c r="H36" s="112"/>
      <c r="I36" s="112"/>
      <c r="J36" s="112"/>
    </row>
    <row r="37" spans="2:10" x14ac:dyDescent="0.3">
      <c r="B37" s="316" t="s">
        <v>464</v>
      </c>
      <c r="C37" s="317" t="s">
        <v>465</v>
      </c>
      <c r="D37" s="316" t="s">
        <v>432</v>
      </c>
      <c r="E37" s="362"/>
      <c r="F37" s="112"/>
      <c r="G37" s="112"/>
      <c r="H37" s="112"/>
      <c r="I37" s="112"/>
      <c r="J37" s="112"/>
    </row>
    <row r="38" spans="2:10" x14ac:dyDescent="0.3">
      <c r="B38" s="316" t="s">
        <v>466</v>
      </c>
      <c r="C38" s="317" t="s">
        <v>467</v>
      </c>
      <c r="D38" s="316" t="s">
        <v>432</v>
      </c>
      <c r="E38" s="362"/>
      <c r="F38" s="112"/>
      <c r="G38" s="112"/>
      <c r="H38" s="112"/>
      <c r="I38" s="112"/>
      <c r="J38" s="112"/>
    </row>
    <row r="39" spans="2:10" x14ac:dyDescent="0.3">
      <c r="B39" s="316" t="s">
        <v>468</v>
      </c>
      <c r="C39" s="317" t="s">
        <v>469</v>
      </c>
      <c r="D39" s="316" t="s">
        <v>2</v>
      </c>
      <c r="E39" s="362"/>
      <c r="F39" s="112"/>
      <c r="G39" s="112"/>
      <c r="H39" s="112"/>
      <c r="I39" s="112"/>
      <c r="J39" s="112"/>
    </row>
    <row r="40" spans="2:10" x14ac:dyDescent="0.3">
      <c r="B40" s="316" t="s">
        <v>353</v>
      </c>
      <c r="C40" s="317" t="s">
        <v>354</v>
      </c>
      <c r="D40" s="316" t="s">
        <v>2</v>
      </c>
      <c r="E40" s="362"/>
      <c r="F40" s="112"/>
      <c r="G40" s="112"/>
      <c r="H40" s="112"/>
      <c r="I40" s="112"/>
      <c r="J40" s="112"/>
    </row>
    <row r="41" spans="2:10" x14ac:dyDescent="0.3">
      <c r="B41" s="316" t="s">
        <v>34</v>
      </c>
      <c r="C41" s="316" t="s">
        <v>35</v>
      </c>
      <c r="D41" s="316" t="s">
        <v>2</v>
      </c>
      <c r="E41" s="362"/>
      <c r="F41" s="112"/>
      <c r="G41" s="112"/>
      <c r="H41" s="112"/>
      <c r="I41" s="112"/>
      <c r="J41" s="112"/>
    </row>
    <row r="42" spans="2:10" x14ac:dyDescent="0.3">
      <c r="B42" s="316" t="s">
        <v>470</v>
      </c>
      <c r="C42" s="316" t="s">
        <v>471</v>
      </c>
      <c r="D42" s="316" t="s">
        <v>432</v>
      </c>
      <c r="E42" s="362"/>
      <c r="F42" s="112"/>
      <c r="G42" s="112"/>
      <c r="H42" s="112"/>
      <c r="I42" s="112"/>
      <c r="J42" s="112"/>
    </row>
    <row r="43" spans="2:10" x14ac:dyDescent="0.3">
      <c r="B43" s="316" t="s">
        <v>472</v>
      </c>
      <c r="C43" s="318" t="s">
        <v>473</v>
      </c>
      <c r="D43" s="316" t="s">
        <v>432</v>
      </c>
      <c r="E43" s="362"/>
      <c r="F43" s="112"/>
      <c r="G43" s="112"/>
      <c r="H43" s="112"/>
      <c r="I43" s="112"/>
      <c r="J43" s="112"/>
    </row>
    <row r="44" spans="2:10" x14ac:dyDescent="0.3">
      <c r="B44" s="316" t="s">
        <v>355</v>
      </c>
      <c r="C44" s="317" t="s">
        <v>356</v>
      </c>
      <c r="D44" s="316" t="s">
        <v>36</v>
      </c>
      <c r="E44" s="362"/>
      <c r="F44" s="112"/>
      <c r="G44" s="112"/>
      <c r="H44" s="112"/>
      <c r="I44" s="112"/>
      <c r="J44" s="112"/>
    </row>
    <row r="45" spans="2:10" x14ac:dyDescent="0.3">
      <c r="B45" s="316" t="s">
        <v>357</v>
      </c>
      <c r="C45" s="316" t="s">
        <v>358</v>
      </c>
      <c r="D45" s="316" t="s">
        <v>37</v>
      </c>
      <c r="E45" s="362"/>
      <c r="F45" s="112"/>
      <c r="G45" s="112"/>
      <c r="H45" s="112"/>
      <c r="I45" s="112"/>
      <c r="J45" s="112"/>
    </row>
    <row r="46" spans="2:10" x14ac:dyDescent="0.3">
      <c r="B46" s="316" t="s">
        <v>359</v>
      </c>
      <c r="C46" s="316" t="s">
        <v>360</v>
      </c>
      <c r="D46" s="316" t="s">
        <v>38</v>
      </c>
      <c r="E46" s="362"/>
      <c r="F46" s="112"/>
      <c r="G46" s="112"/>
      <c r="H46" s="112"/>
      <c r="I46" s="112"/>
      <c r="J46" s="112"/>
    </row>
    <row r="47" spans="2:10" x14ac:dyDescent="0.3">
      <c r="B47" s="316" t="s">
        <v>361</v>
      </c>
      <c r="C47" s="317" t="s">
        <v>362</v>
      </c>
      <c r="D47" s="316" t="s">
        <v>39</v>
      </c>
      <c r="E47" s="362"/>
      <c r="F47" s="112"/>
      <c r="G47" s="112"/>
      <c r="H47" s="112"/>
      <c r="I47" s="112"/>
      <c r="J47" s="112"/>
    </row>
    <row r="48" spans="2:10" x14ac:dyDescent="0.3">
      <c r="B48" s="316" t="s">
        <v>363</v>
      </c>
      <c r="C48" s="316" t="s">
        <v>364</v>
      </c>
      <c r="D48" s="316" t="s">
        <v>40</v>
      </c>
      <c r="E48" s="362"/>
      <c r="F48" s="112"/>
      <c r="G48" s="112"/>
      <c r="H48" s="112"/>
      <c r="I48" s="112"/>
      <c r="J48" s="112"/>
    </row>
    <row r="49" spans="2:10" x14ac:dyDescent="0.3">
      <c r="B49" s="316" t="s">
        <v>365</v>
      </c>
      <c r="C49" s="316" t="s">
        <v>366</v>
      </c>
      <c r="D49" s="316" t="s">
        <v>41</v>
      </c>
      <c r="E49" s="362"/>
      <c r="F49" s="112"/>
      <c r="G49" s="112"/>
      <c r="H49" s="112"/>
      <c r="I49" s="112"/>
      <c r="J49" s="112"/>
    </row>
    <row r="50" spans="2:10" x14ac:dyDescent="0.3">
      <c r="B50" s="316" t="s">
        <v>474</v>
      </c>
      <c r="C50" s="318" t="s">
        <v>475</v>
      </c>
      <c r="D50" s="316" t="s">
        <v>2</v>
      </c>
      <c r="E50" s="362"/>
      <c r="F50" s="112"/>
      <c r="G50" s="112"/>
      <c r="H50" s="112"/>
      <c r="I50" s="112"/>
      <c r="J50" s="112"/>
    </row>
    <row r="51" spans="2:10" x14ac:dyDescent="0.3">
      <c r="B51" s="316" t="s">
        <v>476</v>
      </c>
      <c r="C51" s="316" t="s">
        <v>477</v>
      </c>
      <c r="D51" s="316" t="s">
        <v>432</v>
      </c>
      <c r="E51" s="362"/>
      <c r="F51" s="112"/>
      <c r="G51" s="112"/>
      <c r="H51" s="112"/>
      <c r="I51" s="112"/>
      <c r="J51" s="112"/>
    </row>
    <row r="52" spans="2:10" x14ac:dyDescent="0.3">
      <c r="B52" s="316" t="s">
        <v>478</v>
      </c>
      <c r="C52" s="316" t="s">
        <v>479</v>
      </c>
      <c r="D52" s="316" t="s">
        <v>6</v>
      </c>
      <c r="E52" s="362"/>
      <c r="F52" s="112"/>
      <c r="G52" s="112"/>
      <c r="H52" s="112"/>
      <c r="I52" s="112"/>
      <c r="J52" s="112"/>
    </row>
    <row r="53" spans="2:10" x14ac:dyDescent="0.3">
      <c r="B53" s="316" t="s">
        <v>480</v>
      </c>
      <c r="C53" s="316" t="s">
        <v>481</v>
      </c>
      <c r="D53" s="316" t="s">
        <v>6</v>
      </c>
      <c r="E53" s="362"/>
      <c r="F53" s="112"/>
      <c r="G53" s="112"/>
      <c r="H53" s="112"/>
      <c r="I53" s="112"/>
      <c r="J53" s="112"/>
    </row>
    <row r="54" spans="2:10" x14ac:dyDescent="0.3">
      <c r="B54" s="316" t="s">
        <v>482</v>
      </c>
      <c r="C54" s="316" t="s">
        <v>483</v>
      </c>
      <c r="D54" s="316" t="s">
        <v>6</v>
      </c>
      <c r="E54" s="362"/>
      <c r="F54" s="112"/>
      <c r="G54" s="112"/>
      <c r="H54" s="112"/>
      <c r="I54" s="112"/>
      <c r="J54" s="112"/>
    </row>
    <row r="55" spans="2:10" x14ac:dyDescent="0.3">
      <c r="B55" s="316" t="s">
        <v>42</v>
      </c>
      <c r="C55" s="316" t="s">
        <v>43</v>
      </c>
      <c r="D55" s="316" t="s">
        <v>9</v>
      </c>
      <c r="E55" s="362"/>
      <c r="F55" s="112"/>
      <c r="G55" s="112"/>
      <c r="H55" s="112"/>
      <c r="I55" s="112"/>
      <c r="J55" s="112"/>
    </row>
    <row r="56" spans="2:10" ht="17.25" customHeight="1" x14ac:dyDescent="0.3">
      <c r="B56" s="316" t="s">
        <v>367</v>
      </c>
      <c r="C56" s="317" t="s">
        <v>368</v>
      </c>
      <c r="D56" s="316" t="s">
        <v>5</v>
      </c>
      <c r="E56" s="362"/>
      <c r="F56" s="112"/>
      <c r="G56" s="112"/>
      <c r="H56" s="112"/>
      <c r="I56" s="112"/>
      <c r="J56" s="112"/>
    </row>
    <row r="57" spans="2:10" x14ac:dyDescent="0.3">
      <c r="B57" s="316" t="s">
        <v>484</v>
      </c>
      <c r="C57" s="317" t="s">
        <v>485</v>
      </c>
      <c r="D57" s="316" t="s">
        <v>6</v>
      </c>
      <c r="E57" s="362"/>
      <c r="F57" s="112"/>
      <c r="G57" s="112"/>
      <c r="H57" s="112"/>
      <c r="I57" s="112"/>
      <c r="J57" s="112"/>
    </row>
    <row r="58" spans="2:10" x14ac:dyDescent="0.3">
      <c r="B58" s="316" t="s">
        <v>486</v>
      </c>
      <c r="C58" s="317" t="s">
        <v>487</v>
      </c>
      <c r="D58" s="316" t="s">
        <v>2</v>
      </c>
      <c r="E58" s="362"/>
      <c r="F58" s="112"/>
      <c r="G58" s="112"/>
      <c r="H58" s="112"/>
      <c r="I58" s="112"/>
      <c r="J58" s="112"/>
    </row>
    <row r="59" spans="2:10" x14ac:dyDescent="0.3">
      <c r="B59" s="316" t="s">
        <v>488</v>
      </c>
      <c r="C59" s="317" t="s">
        <v>489</v>
      </c>
      <c r="D59" s="316" t="s">
        <v>6</v>
      </c>
      <c r="E59" s="362"/>
      <c r="F59" s="112"/>
      <c r="G59" s="112"/>
      <c r="H59" s="112"/>
      <c r="I59" s="112"/>
      <c r="J59" s="112"/>
    </row>
    <row r="60" spans="2:10" x14ac:dyDescent="0.3">
      <c r="B60" s="316" t="s">
        <v>490</v>
      </c>
      <c r="C60" s="316" t="s">
        <v>491</v>
      </c>
      <c r="D60" s="316" t="s">
        <v>9</v>
      </c>
      <c r="E60" s="362"/>
      <c r="F60" s="112"/>
      <c r="G60" s="112"/>
      <c r="H60" s="112"/>
      <c r="I60" s="112"/>
      <c r="J60" s="112"/>
    </row>
    <row r="61" spans="2:10" x14ac:dyDescent="0.3">
      <c r="B61" s="316" t="s">
        <v>492</v>
      </c>
      <c r="C61" s="316" t="s">
        <v>493</v>
      </c>
      <c r="D61" s="316" t="s">
        <v>2</v>
      </c>
      <c r="E61" s="362"/>
      <c r="F61" s="112"/>
      <c r="G61" s="112"/>
      <c r="H61" s="112"/>
      <c r="I61" s="112"/>
      <c r="J61" s="112"/>
    </row>
    <row r="62" spans="2:10" x14ac:dyDescent="0.3">
      <c r="B62" s="316" t="s">
        <v>44</v>
      </c>
      <c r="C62" s="316" t="s">
        <v>45</v>
      </c>
      <c r="D62" s="316" t="s">
        <v>1</v>
      </c>
      <c r="E62" s="362"/>
      <c r="F62" s="112"/>
      <c r="G62" s="112"/>
      <c r="H62" s="112"/>
      <c r="I62" s="112"/>
      <c r="J62" s="112"/>
    </row>
    <row r="63" spans="2:10" x14ac:dyDescent="0.3">
      <c r="B63" s="316" t="s">
        <v>494</v>
      </c>
      <c r="C63" s="316" t="s">
        <v>495</v>
      </c>
      <c r="D63" s="316" t="s">
        <v>6</v>
      </c>
      <c r="E63" s="362"/>
      <c r="F63" s="112"/>
      <c r="G63" s="112"/>
      <c r="H63" s="112"/>
      <c r="I63" s="112"/>
      <c r="J63" s="112"/>
    </row>
    <row r="64" spans="2:10" x14ac:dyDescent="0.3">
      <c r="B64" s="316" t="s">
        <v>7</v>
      </c>
      <c r="C64" s="316" t="s">
        <v>8</v>
      </c>
      <c r="D64" s="316" t="s">
        <v>9</v>
      </c>
      <c r="E64" s="362"/>
      <c r="F64" s="112"/>
      <c r="G64" s="112"/>
      <c r="H64" s="112"/>
      <c r="I64" s="112"/>
      <c r="J64" s="112"/>
    </row>
    <row r="65" spans="2:10" x14ac:dyDescent="0.3">
      <c r="B65" s="316" t="s">
        <v>46</v>
      </c>
      <c r="C65" s="318" t="s">
        <v>47</v>
      </c>
      <c r="D65" s="316" t="s">
        <v>9</v>
      </c>
      <c r="E65" s="362"/>
      <c r="F65" s="112"/>
      <c r="G65" s="112"/>
      <c r="H65" s="112"/>
      <c r="I65" s="112"/>
      <c r="J65" s="112"/>
    </row>
    <row r="66" spans="2:10" x14ac:dyDescent="0.3">
      <c r="B66" s="316" t="s">
        <v>496</v>
      </c>
      <c r="C66" s="316" t="s">
        <v>497</v>
      </c>
      <c r="D66" s="316" t="s">
        <v>1</v>
      </c>
      <c r="E66" s="362"/>
      <c r="F66" s="112"/>
      <c r="G66" s="112"/>
      <c r="H66" s="112"/>
      <c r="I66" s="112"/>
      <c r="J66" s="112"/>
    </row>
    <row r="67" spans="2:10" x14ac:dyDescent="0.3">
      <c r="B67" s="316" t="s">
        <v>48</v>
      </c>
      <c r="C67" s="316" t="s">
        <v>49</v>
      </c>
      <c r="D67" s="316" t="s">
        <v>1</v>
      </c>
      <c r="E67" s="362"/>
      <c r="F67" s="112"/>
      <c r="G67" s="112"/>
      <c r="H67" s="112"/>
      <c r="I67" s="112"/>
      <c r="J67" s="112"/>
    </row>
    <row r="68" spans="2:10" x14ac:dyDescent="0.3">
      <c r="B68" s="316" t="s">
        <v>50</v>
      </c>
      <c r="C68" s="316" t="s">
        <v>498</v>
      </c>
      <c r="D68" s="316" t="s">
        <v>3</v>
      </c>
      <c r="E68" s="362"/>
      <c r="F68" s="112"/>
      <c r="G68" s="112"/>
      <c r="H68" s="112"/>
      <c r="I68" s="112"/>
      <c r="J68" s="112"/>
    </row>
    <row r="69" spans="2:10" x14ac:dyDescent="0.3">
      <c r="B69" s="316" t="s">
        <v>51</v>
      </c>
      <c r="C69" s="316" t="s">
        <v>52</v>
      </c>
      <c r="D69" s="316" t="s">
        <v>1</v>
      </c>
      <c r="E69" s="362"/>
      <c r="F69" s="112"/>
      <c r="G69" s="112"/>
      <c r="H69" s="112"/>
      <c r="I69" s="112"/>
      <c r="J69" s="112"/>
    </row>
    <row r="70" spans="2:10" x14ac:dyDescent="0.3">
      <c r="B70" s="316" t="s">
        <v>499</v>
      </c>
      <c r="C70" s="316" t="s">
        <v>500</v>
      </c>
      <c r="D70" s="316" t="s">
        <v>5</v>
      </c>
      <c r="E70" s="362"/>
      <c r="F70" s="112"/>
      <c r="G70" s="112"/>
      <c r="H70" s="112"/>
      <c r="I70" s="112"/>
      <c r="J70" s="112"/>
    </row>
    <row r="71" spans="2:10" x14ac:dyDescent="0.3">
      <c r="B71" s="316" t="s">
        <v>501</v>
      </c>
      <c r="C71" s="316" t="s">
        <v>502</v>
      </c>
      <c r="D71" s="316" t="s">
        <v>3</v>
      </c>
      <c r="E71" s="362"/>
      <c r="F71" s="112"/>
      <c r="G71" s="112"/>
      <c r="H71" s="112"/>
      <c r="I71" s="112"/>
      <c r="J71" s="112"/>
    </row>
    <row r="72" spans="2:10" x14ac:dyDescent="0.3">
      <c r="B72" s="316" t="s">
        <v>503</v>
      </c>
      <c r="C72" s="316" t="s">
        <v>504</v>
      </c>
      <c r="D72" s="316" t="s">
        <v>3</v>
      </c>
      <c r="E72" s="362"/>
      <c r="F72" s="112"/>
      <c r="G72" s="112"/>
      <c r="H72" s="112"/>
      <c r="I72" s="112"/>
      <c r="J72" s="112"/>
    </row>
    <row r="73" spans="2:10" x14ac:dyDescent="0.3">
      <c r="B73" s="316" t="s">
        <v>505</v>
      </c>
      <c r="C73" s="316" t="s">
        <v>506</v>
      </c>
      <c r="D73" s="316" t="s">
        <v>3</v>
      </c>
      <c r="E73" s="362"/>
      <c r="F73" s="112"/>
      <c r="G73" s="112"/>
      <c r="H73" s="112"/>
      <c r="I73" s="112"/>
      <c r="J73" s="112"/>
    </row>
    <row r="74" spans="2:10" x14ac:dyDescent="0.3">
      <c r="B74" s="316" t="s">
        <v>507</v>
      </c>
      <c r="C74" s="316" t="s">
        <v>508</v>
      </c>
      <c r="D74" s="316" t="s">
        <v>9</v>
      </c>
      <c r="E74" s="362"/>
      <c r="F74" s="112"/>
      <c r="G74" s="112"/>
      <c r="H74" s="112"/>
      <c r="I74" s="112"/>
      <c r="J74" s="112"/>
    </row>
    <row r="75" spans="2:10" x14ac:dyDescent="0.3">
      <c r="B75" s="316" t="s">
        <v>369</v>
      </c>
      <c r="C75" s="316" t="s">
        <v>370</v>
      </c>
      <c r="D75" s="316" t="s">
        <v>9</v>
      </c>
      <c r="E75" s="362"/>
      <c r="F75" s="112"/>
      <c r="G75" s="112"/>
      <c r="H75" s="112"/>
      <c r="I75" s="112"/>
      <c r="J75" s="112"/>
    </row>
    <row r="76" spans="2:10" x14ac:dyDescent="0.3">
      <c r="B76" s="316" t="s">
        <v>509</v>
      </c>
      <c r="C76" s="317" t="s">
        <v>510</v>
      </c>
      <c r="D76" s="316" t="s">
        <v>432</v>
      </c>
      <c r="E76" s="362"/>
      <c r="F76" s="112"/>
      <c r="G76" s="112"/>
      <c r="H76" s="112"/>
      <c r="I76" s="112"/>
      <c r="J76" s="112"/>
    </row>
    <row r="77" spans="2:10" x14ac:dyDescent="0.3">
      <c r="B77" s="316" t="s">
        <v>511</v>
      </c>
      <c r="C77" s="316" t="s">
        <v>512</v>
      </c>
      <c r="D77" s="316" t="s">
        <v>2</v>
      </c>
      <c r="E77" s="362"/>
      <c r="F77" s="112"/>
      <c r="G77" s="112"/>
      <c r="H77" s="112"/>
      <c r="I77" s="112"/>
      <c r="J77" s="112"/>
    </row>
    <row r="78" spans="2:10" x14ac:dyDescent="0.3">
      <c r="B78" s="316" t="s">
        <v>513</v>
      </c>
      <c r="C78" s="316" t="s">
        <v>514</v>
      </c>
      <c r="D78" s="316" t="s">
        <v>5</v>
      </c>
      <c r="E78" s="362"/>
      <c r="F78" s="112"/>
      <c r="G78" s="112"/>
      <c r="H78" s="112"/>
      <c r="I78" s="112"/>
      <c r="J78" s="112"/>
    </row>
    <row r="79" spans="2:10" x14ac:dyDescent="0.3">
      <c r="B79" s="316" t="s">
        <v>515</v>
      </c>
      <c r="C79" s="316" t="s">
        <v>516</v>
      </c>
      <c r="D79" s="316" t="s">
        <v>6</v>
      </c>
      <c r="E79" s="362"/>
      <c r="F79" s="112"/>
      <c r="G79" s="112"/>
      <c r="H79" s="112"/>
      <c r="I79" s="112"/>
      <c r="J79" s="112"/>
    </row>
    <row r="80" spans="2:10" x14ac:dyDescent="0.3">
      <c r="B80" s="316" t="s">
        <v>517</v>
      </c>
      <c r="C80" s="316" t="s">
        <v>518</v>
      </c>
      <c r="D80" s="316" t="s">
        <v>6</v>
      </c>
      <c r="E80" s="362"/>
      <c r="F80" s="112"/>
      <c r="G80" s="112"/>
      <c r="H80" s="112"/>
      <c r="I80" s="112"/>
      <c r="J80" s="112"/>
    </row>
    <row r="81" spans="2:10" x14ac:dyDescent="0.3">
      <c r="B81" s="316" t="s">
        <v>519</v>
      </c>
      <c r="C81" s="316" t="s">
        <v>520</v>
      </c>
      <c r="D81" s="316" t="s">
        <v>6</v>
      </c>
      <c r="E81" s="362"/>
      <c r="F81" s="112"/>
      <c r="G81" s="112"/>
      <c r="H81" s="112"/>
      <c r="I81" s="112"/>
      <c r="J81" s="112"/>
    </row>
    <row r="82" spans="2:10" x14ac:dyDescent="0.3">
      <c r="B82" s="316" t="s">
        <v>521</v>
      </c>
      <c r="C82" s="316" t="s">
        <v>522</v>
      </c>
      <c r="D82" s="316" t="s">
        <v>6</v>
      </c>
      <c r="E82" s="362"/>
      <c r="F82" s="112"/>
      <c r="G82" s="112"/>
      <c r="H82" s="112"/>
      <c r="I82" s="112"/>
      <c r="J82" s="112"/>
    </row>
    <row r="83" spans="2:10" x14ac:dyDescent="0.3">
      <c r="B83" s="316" t="s">
        <v>371</v>
      </c>
      <c r="C83" s="316" t="s">
        <v>372</v>
      </c>
      <c r="D83" s="316" t="s">
        <v>53</v>
      </c>
      <c r="E83" s="362"/>
      <c r="F83" s="112"/>
      <c r="G83" s="112"/>
      <c r="H83" s="112"/>
      <c r="I83" s="112"/>
      <c r="J83" s="112"/>
    </row>
    <row r="84" spans="2:10" x14ac:dyDescent="0.3">
      <c r="B84" s="316" t="s">
        <v>373</v>
      </c>
      <c r="C84" s="318" t="s">
        <v>374</v>
      </c>
      <c r="D84" s="316" t="s">
        <v>54</v>
      </c>
      <c r="E84" s="362"/>
      <c r="F84" s="112"/>
      <c r="G84" s="112"/>
      <c r="H84" s="112"/>
      <c r="I84" s="112"/>
      <c r="J84" s="112"/>
    </row>
    <row r="85" spans="2:10" x14ac:dyDescent="0.3">
      <c r="B85" s="316" t="s">
        <v>375</v>
      </c>
      <c r="C85" s="316" t="s">
        <v>376</v>
      </c>
      <c r="D85" s="316" t="s">
        <v>55</v>
      </c>
      <c r="E85" s="362"/>
      <c r="F85" s="112"/>
      <c r="G85" s="112"/>
      <c r="H85" s="112"/>
      <c r="I85" s="112"/>
      <c r="J85" s="112"/>
    </row>
    <row r="86" spans="2:10" x14ac:dyDescent="0.3">
      <c r="B86" s="316" t="s">
        <v>523</v>
      </c>
      <c r="C86" s="317" t="s">
        <v>524</v>
      </c>
      <c r="D86" s="316" t="s">
        <v>432</v>
      </c>
      <c r="E86" s="362"/>
      <c r="F86" s="112"/>
      <c r="G86" s="112"/>
      <c r="H86" s="112"/>
      <c r="I86" s="112"/>
      <c r="J86" s="112"/>
    </row>
    <row r="87" spans="2:10" x14ac:dyDescent="0.3">
      <c r="B87" s="316" t="s">
        <v>377</v>
      </c>
      <c r="C87" s="317" t="s">
        <v>378</v>
      </c>
      <c r="D87" s="316" t="s">
        <v>2</v>
      </c>
      <c r="E87" s="362"/>
      <c r="F87" s="112"/>
      <c r="G87" s="112"/>
      <c r="H87" s="112"/>
      <c r="I87" s="112"/>
      <c r="J87" s="112"/>
    </row>
    <row r="88" spans="2:10" x14ac:dyDescent="0.3">
      <c r="B88" s="316" t="s">
        <v>525</v>
      </c>
      <c r="C88" s="317" t="s">
        <v>526</v>
      </c>
      <c r="D88" s="316" t="s">
        <v>3</v>
      </c>
      <c r="E88" s="362"/>
      <c r="F88" s="112"/>
      <c r="G88" s="112"/>
      <c r="H88" s="112"/>
      <c r="I88" s="112"/>
      <c r="J88" s="112"/>
    </row>
    <row r="89" spans="2:10" x14ac:dyDescent="0.3">
      <c r="B89" s="316" t="s">
        <v>527</v>
      </c>
      <c r="C89" s="316" t="s">
        <v>528</v>
      </c>
      <c r="D89" s="316" t="s">
        <v>6</v>
      </c>
      <c r="E89" s="362"/>
      <c r="F89" s="112"/>
      <c r="G89" s="112"/>
      <c r="H89" s="112"/>
      <c r="I89" s="112"/>
      <c r="J89" s="112"/>
    </row>
    <row r="90" spans="2:10" x14ac:dyDescent="0.3">
      <c r="B90" s="316" t="s">
        <v>529</v>
      </c>
      <c r="C90" s="316" t="s">
        <v>530</v>
      </c>
      <c r="D90" s="316" t="s">
        <v>3</v>
      </c>
      <c r="E90" s="362"/>
      <c r="F90" s="112"/>
      <c r="G90" s="112"/>
      <c r="H90" s="112"/>
      <c r="I90" s="112"/>
      <c r="J90" s="112"/>
    </row>
    <row r="91" spans="2:10" x14ac:dyDescent="0.3">
      <c r="B91" s="316" t="s">
        <v>379</v>
      </c>
      <c r="C91" s="317" t="s">
        <v>380</v>
      </c>
      <c r="D91" s="316" t="s">
        <v>3</v>
      </c>
      <c r="E91" s="362"/>
      <c r="F91" s="112"/>
      <c r="G91" s="112"/>
      <c r="H91" s="112"/>
      <c r="I91" s="112"/>
      <c r="J91" s="112"/>
    </row>
    <row r="92" spans="2:10" x14ac:dyDescent="0.3">
      <c r="B92" s="316" t="s">
        <v>381</v>
      </c>
      <c r="C92" s="316" t="s">
        <v>382</v>
      </c>
      <c r="D92" s="316" t="s">
        <v>3</v>
      </c>
      <c r="E92" s="362"/>
      <c r="F92" s="112"/>
      <c r="G92" s="112"/>
      <c r="H92" s="112"/>
      <c r="I92" s="112"/>
      <c r="J92" s="112"/>
    </row>
    <row r="93" spans="2:10" x14ac:dyDescent="0.3">
      <c r="B93" s="316" t="s">
        <v>531</v>
      </c>
      <c r="C93" s="316" t="s">
        <v>532</v>
      </c>
      <c r="D93" s="316" t="s">
        <v>6</v>
      </c>
      <c r="E93" s="362"/>
      <c r="F93" s="112"/>
      <c r="G93" s="112"/>
      <c r="H93" s="112"/>
      <c r="I93" s="112"/>
      <c r="J93" s="112"/>
    </row>
    <row r="94" spans="2:10" x14ac:dyDescent="0.3">
      <c r="B94" s="316" t="s">
        <v>533</v>
      </c>
      <c r="C94" s="316" t="s">
        <v>534</v>
      </c>
      <c r="D94" s="316" t="s">
        <v>12</v>
      </c>
      <c r="E94" s="362"/>
      <c r="F94" s="112"/>
      <c r="G94" s="112"/>
      <c r="H94" s="112"/>
      <c r="I94" s="112"/>
      <c r="J94" s="112"/>
    </row>
    <row r="95" spans="2:10" x14ac:dyDescent="0.3">
      <c r="B95" s="316" t="s">
        <v>535</v>
      </c>
      <c r="C95" s="316" t="s">
        <v>536</v>
      </c>
      <c r="D95" s="316" t="s">
        <v>9</v>
      </c>
      <c r="E95" s="362"/>
      <c r="F95" s="112"/>
      <c r="G95" s="112"/>
      <c r="H95" s="112"/>
      <c r="I95" s="112"/>
      <c r="J95" s="112"/>
    </row>
    <row r="96" spans="2:10" x14ac:dyDescent="0.3">
      <c r="B96" s="316" t="s">
        <v>537</v>
      </c>
      <c r="C96" s="316" t="s">
        <v>538</v>
      </c>
      <c r="D96" s="316" t="s">
        <v>12</v>
      </c>
      <c r="E96" s="362"/>
      <c r="F96" s="112"/>
      <c r="G96" s="112"/>
      <c r="H96" s="112"/>
      <c r="I96" s="112"/>
      <c r="J96" s="112"/>
    </row>
    <row r="97" spans="2:10" x14ac:dyDescent="0.3">
      <c r="B97" s="316" t="s">
        <v>539</v>
      </c>
      <c r="C97" s="317" t="s">
        <v>540</v>
      </c>
      <c r="D97" s="316" t="s">
        <v>3</v>
      </c>
      <c r="E97" s="362"/>
      <c r="F97" s="112"/>
      <c r="G97" s="112"/>
      <c r="H97" s="112"/>
      <c r="I97" s="112"/>
      <c r="J97" s="112"/>
    </row>
    <row r="98" spans="2:10" x14ac:dyDescent="0.3">
      <c r="B98" s="316" t="s">
        <v>541</v>
      </c>
      <c r="C98" s="317" t="s">
        <v>542</v>
      </c>
      <c r="D98" s="316" t="s">
        <v>3</v>
      </c>
      <c r="E98" s="362"/>
      <c r="F98" s="112"/>
      <c r="G98" s="112"/>
      <c r="H98" s="112"/>
      <c r="I98" s="112"/>
      <c r="J98" s="112"/>
    </row>
    <row r="99" spans="2:10" x14ac:dyDescent="0.3">
      <c r="B99" s="316" t="s">
        <v>543</v>
      </c>
      <c r="C99" s="317" t="s">
        <v>544</v>
      </c>
      <c r="D99" s="316" t="s">
        <v>2</v>
      </c>
      <c r="E99" s="362"/>
      <c r="F99" s="112"/>
      <c r="G99" s="112"/>
      <c r="H99" s="112"/>
      <c r="I99" s="112"/>
      <c r="J99" s="112"/>
    </row>
    <row r="100" spans="2:10" x14ac:dyDescent="0.3">
      <c r="B100" s="316" t="s">
        <v>545</v>
      </c>
      <c r="C100" s="317" t="s">
        <v>546</v>
      </c>
      <c r="D100" s="316" t="s">
        <v>6</v>
      </c>
      <c r="E100" s="362"/>
      <c r="F100" s="112"/>
      <c r="G100" s="112"/>
      <c r="H100" s="112"/>
      <c r="I100" s="112"/>
      <c r="J100" s="112"/>
    </row>
    <row r="101" spans="2:10" x14ac:dyDescent="0.3">
      <c r="B101" s="316" t="s">
        <v>547</v>
      </c>
      <c r="C101" s="316" t="s">
        <v>548</v>
      </c>
      <c r="D101" s="316" t="s">
        <v>432</v>
      </c>
      <c r="E101" s="362"/>
      <c r="F101" s="112"/>
      <c r="G101" s="112"/>
      <c r="H101" s="112"/>
      <c r="I101" s="112"/>
      <c r="J101" s="112"/>
    </row>
    <row r="102" spans="2:10" x14ac:dyDescent="0.3">
      <c r="B102" s="316" t="s">
        <v>549</v>
      </c>
      <c r="C102" s="317" t="s">
        <v>550</v>
      </c>
      <c r="D102" s="316" t="s">
        <v>6</v>
      </c>
      <c r="E102" s="362"/>
      <c r="F102" s="112"/>
      <c r="G102" s="112"/>
      <c r="H102" s="112"/>
      <c r="I102" s="112"/>
      <c r="J102" s="112"/>
    </row>
    <row r="103" spans="2:10" x14ac:dyDescent="0.3">
      <c r="B103" s="316" t="s">
        <v>551</v>
      </c>
      <c r="C103" s="317" t="s">
        <v>552</v>
      </c>
      <c r="D103" s="316" t="s">
        <v>6</v>
      </c>
      <c r="E103" s="362"/>
      <c r="F103" s="112"/>
      <c r="G103" s="112"/>
      <c r="H103" s="112"/>
      <c r="I103" s="112"/>
      <c r="J103" s="112"/>
    </row>
    <row r="104" spans="2:10" x14ac:dyDescent="0.3">
      <c r="B104" s="316" t="s">
        <v>553</v>
      </c>
      <c r="C104" s="317" t="s">
        <v>554</v>
      </c>
      <c r="D104" s="316" t="s">
        <v>4</v>
      </c>
      <c r="E104" s="362"/>
      <c r="F104" s="112"/>
      <c r="G104" s="113"/>
      <c r="H104" s="113"/>
      <c r="I104" s="113"/>
      <c r="J104" s="112"/>
    </row>
    <row r="105" spans="2:10" x14ac:dyDescent="0.3">
      <c r="B105" s="316" t="s">
        <v>555</v>
      </c>
      <c r="C105" s="317" t="s">
        <v>556</v>
      </c>
      <c r="D105" s="316" t="s">
        <v>5</v>
      </c>
      <c r="E105" s="362"/>
      <c r="F105" s="112"/>
      <c r="G105" s="112"/>
      <c r="H105" s="112"/>
      <c r="I105" s="112"/>
      <c r="J105" s="112"/>
    </row>
    <row r="106" spans="2:10" x14ac:dyDescent="0.3">
      <c r="B106" s="316" t="s">
        <v>557</v>
      </c>
      <c r="C106" s="318" t="s">
        <v>558</v>
      </c>
      <c r="D106" s="316" t="s">
        <v>4</v>
      </c>
      <c r="E106" s="362"/>
      <c r="F106" s="113"/>
      <c r="G106" s="112"/>
      <c r="H106" s="112"/>
      <c r="I106" s="112"/>
      <c r="J106" s="113"/>
    </row>
    <row r="107" spans="2:10" x14ac:dyDescent="0.3">
      <c r="B107" s="316" t="s">
        <v>559</v>
      </c>
      <c r="C107" s="318" t="s">
        <v>560</v>
      </c>
      <c r="D107" s="316" t="s">
        <v>5</v>
      </c>
      <c r="E107" s="362"/>
      <c r="F107" s="112"/>
      <c r="G107" s="112"/>
      <c r="H107" s="112"/>
      <c r="I107" s="112"/>
      <c r="J107" s="112"/>
    </row>
    <row r="108" spans="2:10" x14ac:dyDescent="0.3">
      <c r="B108" s="316" t="s">
        <v>561</v>
      </c>
      <c r="C108" s="316" t="s">
        <v>562</v>
      </c>
      <c r="D108" s="316" t="s">
        <v>4</v>
      </c>
      <c r="E108" s="362"/>
      <c r="F108" s="112"/>
      <c r="G108" s="112"/>
      <c r="H108" s="112"/>
      <c r="I108" s="112"/>
      <c r="J108" s="112"/>
    </row>
    <row r="109" spans="2:10" x14ac:dyDescent="0.3">
      <c r="B109" s="316" t="s">
        <v>563</v>
      </c>
      <c r="C109" s="316" t="s">
        <v>564</v>
      </c>
      <c r="D109" s="316" t="s">
        <v>4</v>
      </c>
      <c r="E109" s="362"/>
      <c r="F109" s="112"/>
      <c r="G109" s="112"/>
      <c r="H109" s="112"/>
      <c r="I109" s="112"/>
      <c r="J109" s="112"/>
    </row>
    <row r="110" spans="2:10" x14ac:dyDescent="0.3">
      <c r="B110" s="316" t="s">
        <v>565</v>
      </c>
      <c r="C110" s="316" t="s">
        <v>566</v>
      </c>
      <c r="D110" s="316" t="s">
        <v>6</v>
      </c>
      <c r="E110" s="362"/>
      <c r="F110" s="112"/>
      <c r="G110" s="112"/>
      <c r="H110" s="112"/>
      <c r="I110" s="112"/>
      <c r="J110" s="112"/>
    </row>
    <row r="111" spans="2:10" x14ac:dyDescent="0.3">
      <c r="B111" s="316" t="s">
        <v>567</v>
      </c>
      <c r="C111" s="316" t="s">
        <v>568</v>
      </c>
      <c r="D111" s="316" t="s">
        <v>4</v>
      </c>
      <c r="E111" s="362"/>
      <c r="F111" s="112"/>
      <c r="G111" s="112"/>
      <c r="H111" s="112"/>
      <c r="I111" s="112"/>
      <c r="J111" s="112"/>
    </row>
    <row r="112" spans="2:10" x14ac:dyDescent="0.3">
      <c r="B112" s="316" t="s">
        <v>569</v>
      </c>
      <c r="C112" s="316" t="s">
        <v>570</v>
      </c>
      <c r="D112" s="316" t="s">
        <v>6</v>
      </c>
      <c r="E112" s="362"/>
      <c r="F112" s="112"/>
      <c r="G112" s="112"/>
      <c r="H112" s="112"/>
      <c r="I112" s="112"/>
      <c r="J112" s="112"/>
    </row>
    <row r="113" spans="2:10" x14ac:dyDescent="0.3">
      <c r="B113" s="316" t="s">
        <v>571</v>
      </c>
      <c r="C113" s="316" t="s">
        <v>572</v>
      </c>
      <c r="D113" s="316" t="s">
        <v>5</v>
      </c>
      <c r="E113" s="362"/>
      <c r="F113" s="112"/>
      <c r="G113" s="112"/>
      <c r="H113" s="112"/>
      <c r="I113" s="112"/>
      <c r="J113" s="112"/>
    </row>
    <row r="114" spans="2:10" x14ac:dyDescent="0.3">
      <c r="B114" s="316" t="s">
        <v>573</v>
      </c>
      <c r="C114" s="318" t="s">
        <v>574</v>
      </c>
      <c r="D114" s="316" t="s">
        <v>6</v>
      </c>
      <c r="E114" s="362"/>
      <c r="F114" s="112"/>
      <c r="G114" s="112"/>
      <c r="H114" s="112"/>
      <c r="I114" s="112"/>
      <c r="J114" s="112"/>
    </row>
    <row r="115" spans="2:10" x14ac:dyDescent="0.3">
      <c r="B115" s="316" t="s">
        <v>575</v>
      </c>
      <c r="C115" s="316" t="s">
        <v>576</v>
      </c>
      <c r="D115" s="316" t="s">
        <v>5</v>
      </c>
      <c r="E115" s="362"/>
      <c r="F115" s="112"/>
      <c r="G115" s="112"/>
      <c r="H115" s="112"/>
      <c r="I115" s="112"/>
      <c r="J115" s="112"/>
    </row>
    <row r="116" spans="2:10" x14ac:dyDescent="0.3">
      <c r="B116" s="316" t="s">
        <v>577</v>
      </c>
      <c r="C116" s="316" t="s">
        <v>578</v>
      </c>
      <c r="D116" s="316" t="s">
        <v>4</v>
      </c>
      <c r="E116" s="362"/>
      <c r="F116" s="112"/>
      <c r="G116" s="112"/>
      <c r="H116" s="112"/>
      <c r="I116" s="112"/>
      <c r="J116" s="112"/>
    </row>
    <row r="117" spans="2:10" x14ac:dyDescent="0.3">
      <c r="B117" s="316" t="s">
        <v>579</v>
      </c>
      <c r="C117" s="316" t="s">
        <v>580</v>
      </c>
      <c r="D117" s="316" t="s">
        <v>4</v>
      </c>
      <c r="E117" s="362"/>
      <c r="F117" s="112"/>
      <c r="G117" s="112"/>
      <c r="H117" s="112"/>
      <c r="I117" s="112"/>
      <c r="J117" s="112"/>
    </row>
    <row r="118" spans="2:10" x14ac:dyDescent="0.3">
      <c r="B118" s="316" t="s">
        <v>581</v>
      </c>
      <c r="C118" s="316" t="s">
        <v>582</v>
      </c>
      <c r="D118" s="316" t="s">
        <v>6</v>
      </c>
      <c r="E118" s="362"/>
      <c r="F118" s="112"/>
      <c r="G118" s="112"/>
      <c r="H118" s="112"/>
      <c r="I118" s="112"/>
      <c r="J118" s="112"/>
    </row>
    <row r="119" spans="2:10" x14ac:dyDescent="0.3">
      <c r="B119" s="316" t="s">
        <v>583</v>
      </c>
      <c r="C119" s="316" t="s">
        <v>584</v>
      </c>
      <c r="D119" s="316" t="s">
        <v>6</v>
      </c>
      <c r="E119" s="362"/>
      <c r="F119" s="112"/>
      <c r="G119" s="112"/>
      <c r="H119" s="112"/>
      <c r="I119" s="112"/>
      <c r="J119" s="112"/>
    </row>
    <row r="120" spans="2:10" x14ac:dyDescent="0.3">
      <c r="B120" s="316" t="s">
        <v>585</v>
      </c>
      <c r="C120" s="316" t="s">
        <v>586</v>
      </c>
      <c r="D120" s="316" t="s">
        <v>6</v>
      </c>
      <c r="E120" s="362"/>
      <c r="F120" s="112"/>
      <c r="G120" s="112"/>
      <c r="H120" s="112"/>
      <c r="I120" s="112"/>
      <c r="J120" s="112"/>
    </row>
    <row r="121" spans="2:10" x14ac:dyDescent="0.3">
      <c r="B121" s="316" t="s">
        <v>587</v>
      </c>
      <c r="C121" s="316" t="s">
        <v>588</v>
      </c>
      <c r="D121" s="316" t="s">
        <v>6</v>
      </c>
      <c r="E121" s="362"/>
      <c r="F121" s="112"/>
      <c r="G121" s="112"/>
      <c r="H121" s="112"/>
      <c r="I121" s="112"/>
      <c r="J121" s="112"/>
    </row>
    <row r="122" spans="2:10" x14ac:dyDescent="0.3">
      <c r="B122" s="316" t="s">
        <v>56</v>
      </c>
      <c r="C122" s="316" t="s">
        <v>57</v>
      </c>
      <c r="D122" s="316" t="s">
        <v>1</v>
      </c>
      <c r="E122" s="362"/>
      <c r="F122" s="112"/>
      <c r="G122" s="112"/>
      <c r="H122" s="112"/>
      <c r="I122" s="112"/>
      <c r="J122" s="112"/>
    </row>
    <row r="123" spans="2:10" x14ac:dyDescent="0.3">
      <c r="B123" s="316" t="s">
        <v>589</v>
      </c>
      <c r="C123" s="316" t="s">
        <v>590</v>
      </c>
      <c r="D123" s="316" t="s">
        <v>6</v>
      </c>
      <c r="E123" s="362"/>
      <c r="F123" s="112"/>
      <c r="G123" s="112"/>
      <c r="H123" s="112"/>
      <c r="I123" s="112"/>
      <c r="J123" s="112"/>
    </row>
    <row r="124" spans="2:10" x14ac:dyDescent="0.3">
      <c r="B124" s="316" t="s">
        <v>591</v>
      </c>
      <c r="C124" s="316" t="s">
        <v>592</v>
      </c>
      <c r="D124" s="316" t="s">
        <v>5</v>
      </c>
      <c r="E124" s="362"/>
      <c r="F124" s="112"/>
      <c r="G124" s="112"/>
      <c r="H124" s="112"/>
      <c r="I124" s="112"/>
      <c r="J124" s="112"/>
    </row>
    <row r="125" spans="2:10" x14ac:dyDescent="0.3">
      <c r="B125" s="316" t="s">
        <v>593</v>
      </c>
      <c r="C125" s="316" t="s">
        <v>594</v>
      </c>
      <c r="D125" s="316" t="s">
        <v>3</v>
      </c>
      <c r="E125" s="362"/>
      <c r="F125" s="112"/>
      <c r="G125" s="112"/>
      <c r="H125" s="112"/>
      <c r="I125" s="112"/>
      <c r="J125" s="112"/>
    </row>
    <row r="126" spans="2:10" x14ac:dyDescent="0.3">
      <c r="B126" s="316" t="s">
        <v>595</v>
      </c>
      <c r="C126" s="316" t="s">
        <v>596</v>
      </c>
      <c r="D126" s="316" t="s">
        <v>5</v>
      </c>
      <c r="E126" s="362"/>
      <c r="F126" s="112"/>
      <c r="G126" s="112"/>
      <c r="H126" s="112"/>
      <c r="I126" s="112"/>
      <c r="J126" s="112"/>
    </row>
    <row r="127" spans="2:10" x14ac:dyDescent="0.3">
      <c r="B127" s="316" t="s">
        <v>597</v>
      </c>
      <c r="C127" s="316" t="s">
        <v>598</v>
      </c>
      <c r="D127" s="316" t="s">
        <v>5</v>
      </c>
      <c r="E127" s="362"/>
      <c r="F127" s="112"/>
      <c r="G127" s="112"/>
      <c r="H127" s="112"/>
      <c r="I127" s="112"/>
      <c r="J127" s="112"/>
    </row>
    <row r="128" spans="2:10" x14ac:dyDescent="0.3">
      <c r="B128" s="316" t="s">
        <v>599</v>
      </c>
      <c r="C128" s="316" t="s">
        <v>600</v>
      </c>
      <c r="D128" s="316" t="s">
        <v>2</v>
      </c>
      <c r="E128" s="362"/>
      <c r="F128" s="112"/>
      <c r="G128" s="112"/>
      <c r="H128" s="112"/>
      <c r="I128" s="112"/>
      <c r="J128" s="112"/>
    </row>
    <row r="129" spans="2:10" x14ac:dyDescent="0.3">
      <c r="B129" s="316" t="s">
        <v>601</v>
      </c>
      <c r="C129" s="316" t="s">
        <v>602</v>
      </c>
      <c r="D129" s="316" t="s">
        <v>2</v>
      </c>
      <c r="E129" s="362"/>
      <c r="F129" s="112"/>
      <c r="G129" s="112"/>
      <c r="H129" s="112"/>
      <c r="I129" s="112"/>
      <c r="J129" s="112"/>
    </row>
    <row r="130" spans="2:10" x14ac:dyDescent="0.3">
      <c r="B130" s="316" t="s">
        <v>603</v>
      </c>
      <c r="C130" s="316" t="s">
        <v>604</v>
      </c>
      <c r="D130" s="316" t="s">
        <v>1</v>
      </c>
      <c r="E130" s="362"/>
      <c r="F130" s="112"/>
      <c r="G130" s="112"/>
      <c r="H130" s="112"/>
      <c r="I130" s="112"/>
      <c r="J130" s="112"/>
    </row>
    <row r="131" spans="2:10" x14ac:dyDescent="0.3">
      <c r="B131" s="316" t="s">
        <v>58</v>
      </c>
      <c r="C131" s="323" t="s">
        <v>59</v>
      </c>
      <c r="D131" s="316" t="s">
        <v>1</v>
      </c>
      <c r="E131" s="362"/>
      <c r="F131" s="112"/>
      <c r="G131" s="112"/>
      <c r="H131" s="112"/>
      <c r="I131" s="112"/>
      <c r="J131" s="112"/>
    </row>
    <row r="132" spans="2:10" x14ac:dyDescent="0.3">
      <c r="B132" s="316" t="s">
        <v>605</v>
      </c>
      <c r="C132" s="316" t="s">
        <v>606</v>
      </c>
      <c r="D132" s="316" t="s">
        <v>6</v>
      </c>
      <c r="E132" s="362"/>
      <c r="F132" s="112"/>
      <c r="G132" s="112"/>
      <c r="H132" s="112"/>
      <c r="I132" s="112"/>
      <c r="J132" s="112"/>
    </row>
    <row r="133" spans="2:10" x14ac:dyDescent="0.3">
      <c r="B133" s="316" t="s">
        <v>607</v>
      </c>
      <c r="C133" s="316" t="s">
        <v>608</v>
      </c>
      <c r="D133" s="316" t="s">
        <v>6</v>
      </c>
      <c r="E133" s="362"/>
      <c r="F133" s="112"/>
      <c r="G133" s="112"/>
      <c r="H133" s="112"/>
      <c r="I133" s="112"/>
      <c r="J133" s="112"/>
    </row>
    <row r="134" spans="2:10" x14ac:dyDescent="0.3">
      <c r="B134" s="316" t="s">
        <v>609</v>
      </c>
      <c r="C134" s="316" t="s">
        <v>610</v>
      </c>
      <c r="D134" s="316" t="s">
        <v>6</v>
      </c>
      <c r="E134" s="362"/>
      <c r="F134" s="112"/>
      <c r="G134" s="112"/>
      <c r="H134" s="112"/>
      <c r="I134" s="112"/>
      <c r="J134" s="112"/>
    </row>
    <row r="135" spans="2:10" x14ac:dyDescent="0.3">
      <c r="B135" s="316" t="s">
        <v>611</v>
      </c>
      <c r="C135" s="316" t="s">
        <v>612</v>
      </c>
      <c r="D135" s="316" t="s">
        <v>6</v>
      </c>
      <c r="E135" s="362"/>
      <c r="F135" s="112"/>
      <c r="G135" s="112"/>
      <c r="H135" s="112"/>
      <c r="I135" s="112"/>
      <c r="J135" s="112"/>
    </row>
    <row r="136" spans="2:10" x14ac:dyDescent="0.3">
      <c r="B136" s="316" t="s">
        <v>60</v>
      </c>
      <c r="C136" s="316" t="s">
        <v>61</v>
      </c>
      <c r="D136" s="316" t="s">
        <v>2</v>
      </c>
      <c r="E136" s="362"/>
      <c r="F136" s="112"/>
      <c r="G136" s="112"/>
      <c r="H136" s="112"/>
      <c r="I136" s="112"/>
      <c r="J136" s="112"/>
    </row>
    <row r="137" spans="2:10" x14ac:dyDescent="0.3">
      <c r="B137" s="316" t="s">
        <v>62</v>
      </c>
      <c r="C137" s="316" t="s">
        <v>63</v>
      </c>
      <c r="D137" s="316" t="s">
        <v>2</v>
      </c>
      <c r="E137" s="362"/>
      <c r="F137" s="112"/>
      <c r="G137" s="112"/>
      <c r="H137" s="112"/>
      <c r="I137" s="112"/>
      <c r="J137" s="112"/>
    </row>
    <row r="138" spans="2:10" x14ac:dyDescent="0.3">
      <c r="B138" s="316" t="s">
        <v>613</v>
      </c>
      <c r="C138" s="316" t="s">
        <v>614</v>
      </c>
      <c r="D138" s="316" t="s">
        <v>4</v>
      </c>
      <c r="E138" s="362"/>
      <c r="F138" s="112"/>
      <c r="G138" s="112"/>
      <c r="H138" s="112"/>
      <c r="I138" s="112"/>
      <c r="J138" s="112"/>
    </row>
    <row r="139" spans="2:10" x14ac:dyDescent="0.3">
      <c r="B139" s="316" t="s">
        <v>615</v>
      </c>
      <c r="C139" s="316" t="s">
        <v>616</v>
      </c>
      <c r="D139" s="316" t="s">
        <v>80</v>
      </c>
      <c r="E139" s="362"/>
      <c r="F139" s="112"/>
      <c r="G139" s="112"/>
      <c r="H139" s="112"/>
      <c r="I139" s="112"/>
      <c r="J139" s="112"/>
    </row>
    <row r="140" spans="2:10" x14ac:dyDescent="0.3">
      <c r="B140" s="316" t="s">
        <v>617</v>
      </c>
      <c r="C140" s="317" t="s">
        <v>618</v>
      </c>
      <c r="D140" s="316" t="s">
        <v>6</v>
      </c>
      <c r="E140" s="362"/>
      <c r="F140" s="112"/>
      <c r="G140" s="112"/>
      <c r="H140" s="112"/>
      <c r="I140" s="112"/>
      <c r="J140" s="112"/>
    </row>
    <row r="141" spans="2:10" x14ac:dyDescent="0.3">
      <c r="B141" s="316" t="s">
        <v>619</v>
      </c>
      <c r="C141" s="316" t="s">
        <v>620</v>
      </c>
      <c r="D141" s="316" t="s">
        <v>3</v>
      </c>
      <c r="E141" s="362"/>
      <c r="F141" s="112"/>
      <c r="G141" s="112"/>
      <c r="H141" s="112"/>
      <c r="I141" s="112"/>
      <c r="J141" s="112"/>
    </row>
    <row r="142" spans="2:10" x14ac:dyDescent="0.3">
      <c r="B142" s="316" t="s">
        <v>621</v>
      </c>
      <c r="C142" s="316" t="s">
        <v>622</v>
      </c>
      <c r="D142" s="316" t="s">
        <v>6</v>
      </c>
      <c r="E142" s="362"/>
      <c r="F142" s="112"/>
      <c r="G142" s="112"/>
      <c r="H142" s="112"/>
      <c r="I142" s="112"/>
      <c r="J142" s="112"/>
    </row>
    <row r="143" spans="2:10" x14ac:dyDescent="0.3">
      <c r="B143" s="316" t="s">
        <v>623</v>
      </c>
      <c r="C143" s="317" t="s">
        <v>624</v>
      </c>
      <c r="D143" s="316" t="s">
        <v>6</v>
      </c>
      <c r="E143" s="362"/>
      <c r="F143" s="112"/>
      <c r="G143" s="112"/>
      <c r="H143" s="112"/>
      <c r="I143" s="112"/>
      <c r="J143" s="112"/>
    </row>
    <row r="144" spans="2:10" x14ac:dyDescent="0.3">
      <c r="B144" s="316" t="s">
        <v>625</v>
      </c>
      <c r="C144" s="316" t="s">
        <v>626</v>
      </c>
      <c r="D144" s="316" t="s">
        <v>6</v>
      </c>
      <c r="E144" s="362"/>
      <c r="F144" s="112"/>
      <c r="G144" s="112"/>
      <c r="H144" s="112"/>
      <c r="I144" s="112"/>
      <c r="J144" s="112"/>
    </row>
    <row r="145" spans="2:10" x14ac:dyDescent="0.3">
      <c r="B145" s="316" t="s">
        <v>627</v>
      </c>
      <c r="C145" s="316" t="s">
        <v>628</v>
      </c>
      <c r="D145" s="316" t="s">
        <v>2</v>
      </c>
      <c r="E145" s="362"/>
      <c r="F145" s="112"/>
      <c r="G145" s="112"/>
      <c r="H145" s="112"/>
      <c r="I145" s="112"/>
      <c r="J145" s="112"/>
    </row>
    <row r="146" spans="2:10" x14ac:dyDescent="0.3">
      <c r="B146" s="316" t="s">
        <v>629</v>
      </c>
      <c r="C146" s="316" t="s">
        <v>630</v>
      </c>
      <c r="D146" s="316" t="s">
        <v>6</v>
      </c>
      <c r="E146" s="362"/>
      <c r="F146" s="112"/>
      <c r="G146" s="112"/>
      <c r="H146" s="112"/>
      <c r="I146" s="112"/>
      <c r="J146" s="112"/>
    </row>
    <row r="147" spans="2:10" x14ac:dyDescent="0.3">
      <c r="B147" s="316" t="s">
        <v>631</v>
      </c>
      <c r="C147" s="316" t="s">
        <v>632</v>
      </c>
      <c r="D147" s="316" t="s">
        <v>1</v>
      </c>
      <c r="E147" s="362"/>
      <c r="F147" s="112"/>
      <c r="G147" s="112"/>
      <c r="H147" s="112"/>
      <c r="I147" s="112"/>
      <c r="J147" s="112"/>
    </row>
    <row r="148" spans="2:10" x14ac:dyDescent="0.3">
      <c r="B148" s="316" t="s">
        <v>64</v>
      </c>
      <c r="C148" s="316" t="s">
        <v>65</v>
      </c>
      <c r="D148" s="316" t="s">
        <v>1</v>
      </c>
      <c r="E148" s="362"/>
      <c r="F148" s="112"/>
      <c r="G148" s="112"/>
      <c r="H148" s="112"/>
      <c r="I148" s="112"/>
      <c r="J148" s="112"/>
    </row>
    <row r="149" spans="2:10" x14ac:dyDescent="0.3">
      <c r="B149" s="316" t="s">
        <v>633</v>
      </c>
      <c r="C149" s="316" t="s">
        <v>634</v>
      </c>
      <c r="D149" s="316" t="s">
        <v>80</v>
      </c>
      <c r="E149" s="362"/>
      <c r="F149" s="112"/>
      <c r="G149" s="112"/>
      <c r="H149" s="112"/>
      <c r="I149" s="112"/>
      <c r="J149" s="112"/>
    </row>
    <row r="150" spans="2:10" x14ac:dyDescent="0.3">
      <c r="B150" s="316" t="s">
        <v>635</v>
      </c>
      <c r="C150" s="316" t="s">
        <v>636</v>
      </c>
      <c r="D150" s="316" t="s">
        <v>12</v>
      </c>
      <c r="E150" s="362"/>
      <c r="F150" s="112"/>
      <c r="G150" s="112"/>
      <c r="H150" s="112"/>
      <c r="I150" s="112"/>
      <c r="J150" s="112"/>
    </row>
    <row r="151" spans="2:10" x14ac:dyDescent="0.3">
      <c r="B151" s="316" t="s">
        <v>383</v>
      </c>
      <c r="C151" s="316" t="s">
        <v>384</v>
      </c>
      <c r="D151" s="316" t="s">
        <v>80</v>
      </c>
      <c r="E151" s="362"/>
      <c r="F151" s="112"/>
      <c r="G151" s="112"/>
      <c r="H151" s="112"/>
      <c r="I151" s="112"/>
      <c r="J151" s="112"/>
    </row>
    <row r="152" spans="2:10" x14ac:dyDescent="0.3">
      <c r="B152" s="316" t="s">
        <v>637</v>
      </c>
      <c r="C152" s="316" t="s">
        <v>638</v>
      </c>
      <c r="D152" s="316" t="s">
        <v>9</v>
      </c>
      <c r="E152" s="362"/>
      <c r="F152" s="112"/>
      <c r="G152" s="112"/>
      <c r="H152" s="112"/>
      <c r="I152" s="112"/>
      <c r="J152" s="112"/>
    </row>
    <row r="153" spans="2:10" x14ac:dyDescent="0.3">
      <c r="B153" s="316" t="s">
        <v>639</v>
      </c>
      <c r="C153" s="316" t="s">
        <v>640</v>
      </c>
      <c r="D153" s="316" t="s">
        <v>2</v>
      </c>
      <c r="E153" s="362"/>
      <c r="F153" s="112"/>
      <c r="G153" s="112"/>
      <c r="H153" s="112"/>
      <c r="I153" s="112"/>
      <c r="J153" s="112"/>
    </row>
    <row r="154" spans="2:10" x14ac:dyDescent="0.3">
      <c r="B154" s="316" t="s">
        <v>641</v>
      </c>
      <c r="C154" s="317" t="s">
        <v>642</v>
      </c>
      <c r="D154" s="316" t="s">
        <v>2</v>
      </c>
      <c r="E154" s="362"/>
      <c r="F154" s="112"/>
      <c r="G154" s="112"/>
      <c r="H154" s="112"/>
      <c r="I154" s="112"/>
      <c r="J154" s="112"/>
    </row>
    <row r="155" spans="2:10" x14ac:dyDescent="0.3">
      <c r="B155" s="316" t="s">
        <v>643</v>
      </c>
      <c r="C155" s="316" t="s">
        <v>644</v>
      </c>
      <c r="D155" s="316" t="s">
        <v>3</v>
      </c>
      <c r="E155" s="362"/>
      <c r="F155" s="112"/>
      <c r="G155" s="112"/>
      <c r="H155" s="112"/>
      <c r="I155" s="112"/>
      <c r="J155" s="112"/>
    </row>
    <row r="156" spans="2:10" x14ac:dyDescent="0.3">
      <c r="B156" s="316" t="s">
        <v>645</v>
      </c>
      <c r="C156" s="316" t="s">
        <v>646</v>
      </c>
      <c r="D156" s="316" t="s">
        <v>5</v>
      </c>
      <c r="E156" s="362"/>
      <c r="F156" s="112"/>
      <c r="G156" s="112"/>
      <c r="H156" s="112"/>
      <c r="I156" s="112"/>
      <c r="J156" s="112"/>
    </row>
    <row r="157" spans="2:10" x14ac:dyDescent="0.3">
      <c r="B157" s="316" t="s">
        <v>647</v>
      </c>
      <c r="C157" s="316" t="s">
        <v>648</v>
      </c>
      <c r="D157" s="316" t="s">
        <v>5</v>
      </c>
      <c r="E157" s="362"/>
      <c r="F157" s="112"/>
      <c r="G157" s="112"/>
      <c r="H157" s="112"/>
      <c r="I157" s="112"/>
      <c r="J157" s="112"/>
    </row>
    <row r="158" spans="2:10" ht="17.25" customHeight="1" x14ac:dyDescent="0.3">
      <c r="B158" s="316" t="s">
        <v>649</v>
      </c>
      <c r="C158" s="316" t="s">
        <v>650</v>
      </c>
      <c r="D158" s="316" t="s">
        <v>6</v>
      </c>
      <c r="E158" s="362"/>
      <c r="F158" s="112"/>
      <c r="G158" s="112"/>
      <c r="H158" s="112"/>
      <c r="I158" s="112"/>
      <c r="J158" s="112"/>
    </row>
    <row r="159" spans="2:10" x14ac:dyDescent="0.3">
      <c r="B159" s="316" t="s">
        <v>651</v>
      </c>
      <c r="C159" s="316" t="s">
        <v>652</v>
      </c>
      <c r="D159" s="316" t="s">
        <v>6</v>
      </c>
      <c r="E159" s="362"/>
      <c r="F159" s="112"/>
      <c r="G159" s="112"/>
      <c r="H159" s="112"/>
      <c r="I159" s="112"/>
      <c r="J159" s="112"/>
    </row>
    <row r="160" spans="2:10" x14ac:dyDescent="0.3">
      <c r="B160" s="316" t="s">
        <v>653</v>
      </c>
      <c r="C160" s="316" t="s">
        <v>654</v>
      </c>
      <c r="D160" s="316" t="s">
        <v>5</v>
      </c>
      <c r="E160" s="362"/>
      <c r="F160" s="112"/>
      <c r="G160" s="112"/>
      <c r="H160" s="112"/>
      <c r="I160" s="112"/>
      <c r="J160" s="112"/>
    </row>
    <row r="161" spans="2:10" x14ac:dyDescent="0.3">
      <c r="B161" s="316" t="s">
        <v>655</v>
      </c>
      <c r="C161" s="316" t="s">
        <v>656</v>
      </c>
      <c r="D161" s="316" t="s">
        <v>6</v>
      </c>
      <c r="E161" s="362"/>
      <c r="F161" s="112"/>
      <c r="G161" s="112"/>
      <c r="H161" s="112"/>
      <c r="I161" s="112"/>
      <c r="J161" s="112"/>
    </row>
    <row r="162" spans="2:10" x14ac:dyDescent="0.3">
      <c r="B162" s="316" t="s">
        <v>657</v>
      </c>
      <c r="C162" s="317" t="s">
        <v>658</v>
      </c>
      <c r="D162" s="316" t="s">
        <v>2</v>
      </c>
      <c r="E162" s="362"/>
      <c r="F162" s="112"/>
      <c r="G162" s="112"/>
      <c r="H162" s="112"/>
      <c r="I162" s="112"/>
      <c r="J162" s="112"/>
    </row>
    <row r="163" spans="2:10" x14ac:dyDescent="0.3">
      <c r="B163" s="316" t="s">
        <v>66</v>
      </c>
      <c r="C163" s="316" t="s">
        <v>67</v>
      </c>
      <c r="D163" s="316" t="s">
        <v>1</v>
      </c>
      <c r="E163" s="362"/>
      <c r="F163" s="112"/>
      <c r="G163" s="112"/>
      <c r="H163" s="112"/>
      <c r="I163" s="112"/>
      <c r="J163" s="112"/>
    </row>
    <row r="164" spans="2:10" x14ac:dyDescent="0.3">
      <c r="B164" s="316" t="s">
        <v>68</v>
      </c>
      <c r="C164" s="316" t="s">
        <v>69</v>
      </c>
      <c r="D164" s="316" t="s">
        <v>1</v>
      </c>
      <c r="E164" s="362"/>
      <c r="F164" s="112"/>
      <c r="G164" s="112"/>
      <c r="H164" s="112"/>
      <c r="I164" s="112"/>
      <c r="J164" s="112"/>
    </row>
    <row r="165" spans="2:10" x14ac:dyDescent="0.3">
      <c r="B165" s="316" t="s">
        <v>659</v>
      </c>
      <c r="C165" s="316" t="s">
        <v>660</v>
      </c>
      <c r="D165" s="316" t="s">
        <v>4</v>
      </c>
      <c r="E165" s="362"/>
      <c r="F165" s="112"/>
      <c r="G165" s="112"/>
      <c r="H165" s="112"/>
      <c r="I165" s="112"/>
      <c r="J165" s="112"/>
    </row>
    <row r="166" spans="2:10" x14ac:dyDescent="0.3">
      <c r="B166" s="316" t="s">
        <v>661</v>
      </c>
      <c r="C166" s="316" t="s">
        <v>662</v>
      </c>
      <c r="D166" s="316" t="s">
        <v>6</v>
      </c>
      <c r="E166" s="362"/>
      <c r="F166" s="112"/>
      <c r="G166" s="112"/>
      <c r="H166" s="112"/>
      <c r="I166" s="112"/>
      <c r="J166" s="112"/>
    </row>
    <row r="167" spans="2:10" x14ac:dyDescent="0.3">
      <c r="B167" s="316" t="s">
        <v>663</v>
      </c>
      <c r="C167" s="316" t="s">
        <v>664</v>
      </c>
      <c r="D167" s="316" t="s">
        <v>5</v>
      </c>
      <c r="E167" s="362"/>
      <c r="F167" s="112"/>
      <c r="G167" s="112"/>
      <c r="H167" s="112"/>
      <c r="I167" s="112"/>
      <c r="J167" s="112"/>
    </row>
    <row r="168" spans="2:10" x14ac:dyDescent="0.3">
      <c r="B168" s="316" t="s">
        <v>665</v>
      </c>
      <c r="C168" s="316" t="s">
        <v>666</v>
      </c>
      <c r="D168" s="316" t="s">
        <v>2</v>
      </c>
      <c r="E168" s="362"/>
      <c r="F168" s="112"/>
      <c r="G168" s="112"/>
      <c r="H168" s="112"/>
      <c r="I168" s="112"/>
      <c r="J168" s="112"/>
    </row>
    <row r="169" spans="2:10" x14ac:dyDescent="0.3">
      <c r="B169" s="316" t="s">
        <v>70</v>
      </c>
      <c r="C169" s="316" t="s">
        <v>71</v>
      </c>
      <c r="D169" s="316" t="s">
        <v>5</v>
      </c>
      <c r="E169" s="362"/>
      <c r="F169" s="112"/>
      <c r="G169" s="112"/>
      <c r="H169" s="112"/>
      <c r="I169" s="112"/>
      <c r="J169" s="112"/>
    </row>
    <row r="170" spans="2:10" x14ac:dyDescent="0.3">
      <c r="B170" s="316" t="s">
        <v>667</v>
      </c>
      <c r="C170" s="316" t="s">
        <v>668</v>
      </c>
      <c r="D170" s="316" t="s">
        <v>3</v>
      </c>
      <c r="E170" s="362"/>
      <c r="F170" s="112"/>
      <c r="G170" s="112"/>
      <c r="H170" s="112"/>
      <c r="I170" s="112"/>
      <c r="J170" s="112"/>
    </row>
    <row r="171" spans="2:10" x14ac:dyDescent="0.3">
      <c r="B171" s="316" t="s">
        <v>72</v>
      </c>
      <c r="C171" s="316" t="s">
        <v>73</v>
      </c>
      <c r="D171" s="316" t="s">
        <v>3</v>
      </c>
      <c r="E171" s="362"/>
      <c r="F171" s="112"/>
      <c r="G171" s="112"/>
      <c r="H171" s="112"/>
      <c r="I171" s="112"/>
      <c r="J171" s="112"/>
    </row>
    <row r="172" spans="2:10" x14ac:dyDescent="0.3">
      <c r="B172" s="316" t="s">
        <v>669</v>
      </c>
      <c r="C172" s="316" t="s">
        <v>670</v>
      </c>
      <c r="D172" s="316" t="s">
        <v>3</v>
      </c>
      <c r="E172" s="362"/>
      <c r="F172" s="112"/>
      <c r="G172" s="112"/>
      <c r="H172" s="112"/>
      <c r="I172" s="112"/>
      <c r="J172" s="112"/>
    </row>
    <row r="173" spans="2:10" x14ac:dyDescent="0.3">
      <c r="B173" s="316" t="s">
        <v>671</v>
      </c>
      <c r="C173" s="317" t="s">
        <v>672</v>
      </c>
      <c r="D173" s="316" t="s">
        <v>3</v>
      </c>
      <c r="E173" s="362"/>
      <c r="F173" s="112"/>
      <c r="G173" s="112"/>
      <c r="H173" s="112"/>
      <c r="I173" s="112"/>
      <c r="J173" s="112"/>
    </row>
    <row r="174" spans="2:10" x14ac:dyDescent="0.3">
      <c r="B174" s="316" t="s">
        <v>673</v>
      </c>
      <c r="C174" s="316" t="s">
        <v>674</v>
      </c>
      <c r="D174" s="316" t="s">
        <v>3</v>
      </c>
      <c r="E174" s="362"/>
      <c r="F174" s="112"/>
      <c r="G174" s="112"/>
      <c r="H174" s="112"/>
      <c r="I174" s="112"/>
      <c r="J174" s="112"/>
    </row>
    <row r="175" spans="2:10" x14ac:dyDescent="0.3">
      <c r="B175" s="316" t="s">
        <v>385</v>
      </c>
      <c r="C175" s="317" t="s">
        <v>386</v>
      </c>
      <c r="D175" s="316" t="s">
        <v>3</v>
      </c>
      <c r="E175" s="362"/>
      <c r="F175" s="112"/>
      <c r="G175" s="112"/>
      <c r="H175" s="112"/>
      <c r="I175" s="112"/>
      <c r="J175" s="112"/>
    </row>
    <row r="176" spans="2:10" x14ac:dyDescent="0.3">
      <c r="B176" s="316" t="s">
        <v>675</v>
      </c>
      <c r="C176" s="316" t="s">
        <v>676</v>
      </c>
      <c r="D176" s="316" t="s">
        <v>5</v>
      </c>
      <c r="E176" s="362"/>
      <c r="F176" s="112"/>
      <c r="G176" s="112"/>
      <c r="H176" s="112"/>
      <c r="I176" s="112"/>
      <c r="J176" s="112"/>
    </row>
    <row r="177" spans="2:10" x14ac:dyDescent="0.3">
      <c r="B177" s="316" t="s">
        <v>677</v>
      </c>
      <c r="C177" s="317" t="s">
        <v>678</v>
      </c>
      <c r="D177" s="316" t="s">
        <v>5</v>
      </c>
      <c r="E177" s="362"/>
      <c r="F177" s="112"/>
      <c r="G177" s="112"/>
      <c r="H177" s="112"/>
      <c r="I177" s="112"/>
      <c r="J177" s="112"/>
    </row>
    <row r="178" spans="2:10" x14ac:dyDescent="0.3">
      <c r="B178" s="316" t="s">
        <v>679</v>
      </c>
      <c r="C178" s="316" t="s">
        <v>680</v>
      </c>
      <c r="D178" s="316" t="s">
        <v>6</v>
      </c>
      <c r="E178" s="362"/>
      <c r="F178" s="112"/>
      <c r="G178" s="112"/>
      <c r="H178" s="112"/>
      <c r="I178" s="112"/>
      <c r="J178" s="112"/>
    </row>
    <row r="179" spans="2:10" x14ac:dyDescent="0.3">
      <c r="B179" s="324" t="s">
        <v>681</v>
      </c>
      <c r="C179" s="324" t="s">
        <v>682</v>
      </c>
      <c r="D179" s="324" t="s">
        <v>6</v>
      </c>
      <c r="E179" s="363"/>
      <c r="F179" s="112"/>
      <c r="G179" s="112"/>
      <c r="H179" s="112"/>
      <c r="I179" s="112"/>
      <c r="J179" s="112"/>
    </row>
    <row r="180" spans="2:10" x14ac:dyDescent="0.3">
      <c r="B180" s="324" t="s">
        <v>683</v>
      </c>
      <c r="C180" s="324" t="s">
        <v>684</v>
      </c>
      <c r="D180" s="324" t="s">
        <v>5</v>
      </c>
      <c r="E180" s="363"/>
      <c r="F180" s="112"/>
      <c r="G180" s="112"/>
      <c r="H180" s="112"/>
      <c r="I180" s="112"/>
      <c r="J180" s="112"/>
    </row>
    <row r="181" spans="2:10" x14ac:dyDescent="0.3">
      <c r="B181" s="324" t="s">
        <v>685</v>
      </c>
      <c r="C181" s="324" t="s">
        <v>686</v>
      </c>
      <c r="D181" s="324" t="s">
        <v>5</v>
      </c>
      <c r="E181" s="363"/>
      <c r="F181" s="112"/>
      <c r="G181" s="112"/>
      <c r="H181" s="112"/>
      <c r="I181" s="112"/>
      <c r="J181" s="112"/>
    </row>
    <row r="182" spans="2:10" x14ac:dyDescent="0.3">
      <c r="B182" s="324" t="s">
        <v>687</v>
      </c>
      <c r="C182" s="324" t="s">
        <v>688</v>
      </c>
      <c r="D182" s="324" t="s">
        <v>2</v>
      </c>
      <c r="E182" s="363"/>
      <c r="F182" s="112"/>
      <c r="G182" s="112"/>
      <c r="H182" s="112"/>
      <c r="I182" s="112"/>
      <c r="J182" s="112"/>
    </row>
    <row r="183" spans="2:10" x14ac:dyDescent="0.3">
      <c r="B183" s="324" t="s">
        <v>689</v>
      </c>
      <c r="C183" s="324" t="s">
        <v>690</v>
      </c>
      <c r="D183" s="324" t="s">
        <v>1</v>
      </c>
      <c r="E183" s="363"/>
      <c r="F183" s="112"/>
      <c r="G183" s="112"/>
      <c r="H183" s="112"/>
      <c r="I183" s="112"/>
      <c r="J183" s="112"/>
    </row>
    <row r="184" spans="2:10" x14ac:dyDescent="0.3">
      <c r="B184" s="324" t="s">
        <v>691</v>
      </c>
      <c r="C184" s="324" t="s">
        <v>692</v>
      </c>
      <c r="D184" s="324" t="s">
        <v>5</v>
      </c>
      <c r="E184" s="363"/>
      <c r="F184" s="112"/>
      <c r="G184" s="112"/>
      <c r="H184" s="112"/>
      <c r="I184" s="112"/>
      <c r="J184" s="112"/>
    </row>
    <row r="185" spans="2:10" x14ac:dyDescent="0.3">
      <c r="B185" s="324" t="s">
        <v>693</v>
      </c>
      <c r="C185" s="324" t="s">
        <v>694</v>
      </c>
      <c r="D185" s="324" t="s">
        <v>6</v>
      </c>
      <c r="E185" s="363"/>
      <c r="F185" s="112"/>
      <c r="G185" s="112"/>
      <c r="H185" s="112"/>
      <c r="I185" s="112"/>
      <c r="J185" s="112"/>
    </row>
    <row r="186" spans="2:10" x14ac:dyDescent="0.3">
      <c r="B186" s="324" t="s">
        <v>695</v>
      </c>
      <c r="C186" s="324" t="s">
        <v>696</v>
      </c>
      <c r="D186" s="324" t="s">
        <v>6</v>
      </c>
      <c r="E186" s="363"/>
      <c r="F186" s="112"/>
      <c r="G186" s="112"/>
      <c r="H186" s="112"/>
      <c r="I186" s="112"/>
      <c r="J186" s="112"/>
    </row>
    <row r="187" spans="2:10" x14ac:dyDescent="0.3">
      <c r="B187" s="324" t="s">
        <v>74</v>
      </c>
      <c r="C187" s="324" t="s">
        <v>75</v>
      </c>
      <c r="D187" s="324" t="s">
        <v>2</v>
      </c>
      <c r="E187" s="363"/>
      <c r="F187" s="112"/>
      <c r="G187" s="112"/>
      <c r="H187" s="112"/>
      <c r="I187" s="112"/>
      <c r="J187" s="112"/>
    </row>
    <row r="188" spans="2:10" x14ac:dyDescent="0.3">
      <c r="B188" s="324" t="s">
        <v>697</v>
      </c>
      <c r="C188" s="324" t="s">
        <v>698</v>
      </c>
      <c r="D188" s="324" t="s">
        <v>6</v>
      </c>
      <c r="E188" s="363"/>
      <c r="F188" s="112"/>
      <c r="G188" s="112"/>
      <c r="H188" s="112"/>
      <c r="I188" s="112"/>
      <c r="J188" s="112"/>
    </row>
    <row r="189" spans="2:10" x14ac:dyDescent="0.3">
      <c r="B189" s="324" t="s">
        <v>699</v>
      </c>
      <c r="C189" s="324" t="s">
        <v>700</v>
      </c>
      <c r="D189" s="324" t="s">
        <v>6</v>
      </c>
      <c r="E189" s="363"/>
      <c r="F189" s="112"/>
      <c r="G189" s="112"/>
      <c r="H189" s="112"/>
      <c r="I189" s="112"/>
      <c r="J189" s="112"/>
    </row>
    <row r="190" spans="2:10" x14ac:dyDescent="0.3">
      <c r="B190" s="324" t="s">
        <v>701</v>
      </c>
      <c r="C190" s="324" t="s">
        <v>702</v>
      </c>
      <c r="D190" s="324" t="s">
        <v>6</v>
      </c>
      <c r="E190" s="363"/>
      <c r="F190" s="112"/>
      <c r="G190" s="112"/>
      <c r="H190" s="112"/>
      <c r="I190" s="112"/>
      <c r="J190" s="112"/>
    </row>
    <row r="191" spans="2:10" x14ac:dyDescent="0.3">
      <c r="B191" s="324" t="s">
        <v>703</v>
      </c>
      <c r="C191" s="324" t="s">
        <v>704</v>
      </c>
      <c r="D191" s="324" t="s">
        <v>6</v>
      </c>
      <c r="E191" s="363"/>
      <c r="F191" s="112"/>
      <c r="G191" s="112"/>
      <c r="H191" s="112"/>
      <c r="I191" s="112"/>
      <c r="J191" s="112"/>
    </row>
    <row r="192" spans="2:10" x14ac:dyDescent="0.3">
      <c r="B192" s="324" t="s">
        <v>705</v>
      </c>
      <c r="C192" s="325" t="s">
        <v>706</v>
      </c>
      <c r="D192" s="324" t="s">
        <v>1</v>
      </c>
      <c r="E192" s="363"/>
      <c r="F192" s="112"/>
      <c r="G192" s="112"/>
      <c r="H192" s="112"/>
      <c r="I192" s="112"/>
      <c r="J192" s="112"/>
    </row>
    <row r="193" spans="2:10" x14ac:dyDescent="0.3">
      <c r="B193" s="324" t="s">
        <v>707</v>
      </c>
      <c r="C193" s="326" t="s">
        <v>708</v>
      </c>
      <c r="D193" s="324" t="s">
        <v>5</v>
      </c>
      <c r="E193" s="363"/>
      <c r="F193" s="112"/>
      <c r="G193" s="112"/>
      <c r="H193" s="112"/>
      <c r="I193" s="112"/>
      <c r="J193" s="112"/>
    </row>
    <row r="194" spans="2:10" x14ac:dyDescent="0.3">
      <c r="B194" s="324" t="s">
        <v>709</v>
      </c>
      <c r="C194" s="324" t="s">
        <v>710</v>
      </c>
      <c r="D194" s="324" t="s">
        <v>80</v>
      </c>
      <c r="E194" s="363"/>
      <c r="F194" s="112"/>
      <c r="J194" s="112"/>
    </row>
    <row r="195" spans="2:10" x14ac:dyDescent="0.3">
      <c r="B195" s="324" t="s">
        <v>711</v>
      </c>
      <c r="C195" s="324" t="s">
        <v>712</v>
      </c>
      <c r="D195" s="324" t="s">
        <v>2</v>
      </c>
      <c r="E195" s="363"/>
      <c r="F195" s="112"/>
      <c r="J195" s="112"/>
    </row>
    <row r="196" spans="2:10" x14ac:dyDescent="0.3">
      <c r="B196" s="324" t="s">
        <v>387</v>
      </c>
      <c r="C196" s="324" t="s">
        <v>388</v>
      </c>
      <c r="D196" s="324" t="s">
        <v>389</v>
      </c>
      <c r="E196" s="363"/>
    </row>
    <row r="197" spans="2:10" x14ac:dyDescent="0.3">
      <c r="B197" s="324" t="s">
        <v>390</v>
      </c>
      <c r="C197" s="324" t="s">
        <v>391</v>
      </c>
      <c r="D197" s="324" t="s">
        <v>392</v>
      </c>
      <c r="E197" s="363"/>
    </row>
    <row r="198" spans="2:10" x14ac:dyDescent="0.3">
      <c r="B198" s="324" t="s">
        <v>430</v>
      </c>
      <c r="C198" s="324" t="s">
        <v>431</v>
      </c>
      <c r="D198" s="324" t="s">
        <v>432</v>
      </c>
      <c r="E198" s="363"/>
    </row>
    <row r="199" spans="2:10" x14ac:dyDescent="0.3">
      <c r="B199" s="324" t="s">
        <v>713</v>
      </c>
      <c r="C199" s="324" t="s">
        <v>714</v>
      </c>
      <c r="D199" s="324" t="s">
        <v>5</v>
      </c>
      <c r="E199" s="363"/>
    </row>
    <row r="200" spans="2:10" x14ac:dyDescent="0.3">
      <c r="B200" s="324" t="s">
        <v>396</v>
      </c>
      <c r="C200" s="324" t="s">
        <v>397</v>
      </c>
      <c r="D200" s="324" t="s">
        <v>398</v>
      </c>
      <c r="E200" s="363"/>
    </row>
    <row r="201" spans="2:10" x14ac:dyDescent="0.3">
      <c r="B201" s="324" t="s">
        <v>399</v>
      </c>
      <c r="C201" s="324" t="s">
        <v>400</v>
      </c>
      <c r="D201" s="324" t="s">
        <v>401</v>
      </c>
      <c r="E201" s="363"/>
    </row>
    <row r="202" spans="2:10" x14ac:dyDescent="0.3">
      <c r="B202" s="324" t="s">
        <v>715</v>
      </c>
      <c r="C202" s="324" t="s">
        <v>716</v>
      </c>
      <c r="D202" s="324" t="s">
        <v>432</v>
      </c>
      <c r="E202" s="363"/>
    </row>
    <row r="203" spans="2:10" x14ac:dyDescent="0.3">
      <c r="B203" s="324" t="s">
        <v>76</v>
      </c>
      <c r="C203" s="324" t="s">
        <v>77</v>
      </c>
      <c r="D203" s="324" t="s">
        <v>6</v>
      </c>
      <c r="E203" s="363"/>
    </row>
    <row r="204" spans="2:10" x14ac:dyDescent="0.3">
      <c r="B204" s="324" t="s">
        <v>717</v>
      </c>
      <c r="C204" s="324" t="s">
        <v>718</v>
      </c>
      <c r="D204" s="324" t="s">
        <v>6</v>
      </c>
      <c r="E204" s="363"/>
    </row>
    <row r="205" spans="2:10" x14ac:dyDescent="0.3">
      <c r="B205" s="324" t="s">
        <v>78</v>
      </c>
      <c r="C205" s="324" t="s">
        <v>79</v>
      </c>
      <c r="D205" s="324" t="s">
        <v>9</v>
      </c>
      <c r="E205" s="363"/>
    </row>
    <row r="206" spans="2:10" x14ac:dyDescent="0.3">
      <c r="B206" s="324" t="s">
        <v>719</v>
      </c>
      <c r="C206" s="324" t="s">
        <v>720</v>
      </c>
      <c r="D206" s="324" t="s">
        <v>9</v>
      </c>
      <c r="E206" s="363"/>
    </row>
    <row r="207" spans="2:10" x14ac:dyDescent="0.3">
      <c r="B207" s="324" t="s">
        <v>721</v>
      </c>
      <c r="C207" s="324" t="s">
        <v>722</v>
      </c>
      <c r="D207" s="324" t="s">
        <v>12</v>
      </c>
      <c r="E207" s="363"/>
    </row>
    <row r="208" spans="2:10" x14ac:dyDescent="0.3">
      <c r="B208" s="324" t="s">
        <v>723</v>
      </c>
      <c r="C208" s="324" t="s">
        <v>724</v>
      </c>
      <c r="D208" s="324" t="s">
        <v>9</v>
      </c>
      <c r="E208" s="363"/>
    </row>
    <row r="209" spans="2:5" x14ac:dyDescent="0.3">
      <c r="B209" s="324" t="s">
        <v>725</v>
      </c>
      <c r="C209" s="324" t="s">
        <v>726</v>
      </c>
      <c r="D209" s="324" t="s">
        <v>80</v>
      </c>
      <c r="E209" s="363"/>
    </row>
    <row r="210" spans="2:5" x14ac:dyDescent="0.3">
      <c r="B210" s="324" t="s">
        <v>727</v>
      </c>
      <c r="C210" s="324" t="s">
        <v>728</v>
      </c>
      <c r="D210" s="324" t="s">
        <v>80</v>
      </c>
      <c r="E210" s="363"/>
    </row>
    <row r="211" spans="2:5" x14ac:dyDescent="0.3">
      <c r="B211" s="324" t="s">
        <v>729</v>
      </c>
      <c r="C211" s="324" t="s">
        <v>730</v>
      </c>
      <c r="D211" s="324" t="s">
        <v>9</v>
      </c>
      <c r="E211" s="363"/>
    </row>
    <row r="212" spans="2:5" x14ac:dyDescent="0.3">
      <c r="B212" s="324" t="s">
        <v>731</v>
      </c>
      <c r="C212" s="324" t="s">
        <v>732</v>
      </c>
      <c r="D212" s="324" t="s">
        <v>9</v>
      </c>
      <c r="E212" s="363"/>
    </row>
    <row r="213" spans="2:5" x14ac:dyDescent="0.3">
      <c r="B213" s="324" t="s">
        <v>733</v>
      </c>
      <c r="C213" s="324" t="s">
        <v>734</v>
      </c>
      <c r="D213" s="324" t="s">
        <v>9</v>
      </c>
      <c r="E213" s="363"/>
    </row>
    <row r="214" spans="2:5" x14ac:dyDescent="0.3">
      <c r="B214" s="324" t="s">
        <v>10</v>
      </c>
      <c r="C214" s="324" t="s">
        <v>11</v>
      </c>
      <c r="D214" s="324" t="s">
        <v>12</v>
      </c>
      <c r="E214" s="363"/>
    </row>
    <row r="215" spans="2:5" x14ac:dyDescent="0.3">
      <c r="B215" s="324" t="s">
        <v>735</v>
      </c>
      <c r="C215" s="324" t="s">
        <v>736</v>
      </c>
      <c r="D215" s="324" t="s">
        <v>9</v>
      </c>
      <c r="E215" s="363"/>
    </row>
    <row r="216" spans="2:5" x14ac:dyDescent="0.3">
      <c r="B216" s="324" t="s">
        <v>81</v>
      </c>
      <c r="C216" s="324" t="s">
        <v>82</v>
      </c>
      <c r="D216" s="324" t="s">
        <v>12</v>
      </c>
      <c r="E216" s="363"/>
    </row>
    <row r="217" spans="2:5" x14ac:dyDescent="0.3">
      <c r="B217" s="324" t="s">
        <v>737</v>
      </c>
      <c r="C217" s="324" t="s">
        <v>738</v>
      </c>
      <c r="D217" s="324" t="s">
        <v>12</v>
      </c>
      <c r="E217" s="363"/>
    </row>
    <row r="218" spans="2:5" x14ac:dyDescent="0.3">
      <c r="B218" s="324" t="s">
        <v>83</v>
      </c>
      <c r="C218" s="324" t="s">
        <v>739</v>
      </c>
      <c r="D218" s="324" t="s">
        <v>2</v>
      </c>
      <c r="E218" s="363"/>
    </row>
    <row r="219" spans="2:5" x14ac:dyDescent="0.3">
      <c r="B219" s="324" t="s">
        <v>740</v>
      </c>
      <c r="C219" s="324" t="s">
        <v>741</v>
      </c>
      <c r="D219" s="324" t="s">
        <v>6</v>
      </c>
      <c r="E219" s="363"/>
    </row>
    <row r="220" spans="2:5" x14ac:dyDescent="0.3">
      <c r="B220" s="324" t="s">
        <v>742</v>
      </c>
      <c r="C220" s="324" t="s">
        <v>743</v>
      </c>
      <c r="D220" s="324" t="s">
        <v>6</v>
      </c>
      <c r="E220" s="363"/>
    </row>
    <row r="221" spans="2:5" x14ac:dyDescent="0.3">
      <c r="B221" s="324" t="s">
        <v>744</v>
      </c>
      <c r="C221" s="324" t="s">
        <v>745</v>
      </c>
      <c r="D221" s="324" t="s">
        <v>6</v>
      </c>
      <c r="E221" s="363"/>
    </row>
    <row r="222" spans="2:5" x14ac:dyDescent="0.3">
      <c r="B222" s="324" t="s">
        <v>746</v>
      </c>
      <c r="C222" s="324" t="s">
        <v>747</v>
      </c>
      <c r="D222" s="324" t="s">
        <v>6</v>
      </c>
      <c r="E222" s="363"/>
    </row>
    <row r="223" spans="2:5" x14ac:dyDescent="0.3">
      <c r="B223" s="324" t="s">
        <v>748</v>
      </c>
      <c r="C223" s="324" t="s">
        <v>749</v>
      </c>
      <c r="D223" s="324" t="s">
        <v>6</v>
      </c>
      <c r="E223" s="363"/>
    </row>
    <row r="224" spans="2:5" x14ac:dyDescent="0.3">
      <c r="B224" s="324" t="s">
        <v>750</v>
      </c>
      <c r="C224" s="324" t="s">
        <v>751</v>
      </c>
      <c r="D224" s="324" t="s">
        <v>5</v>
      </c>
      <c r="E224" s="363"/>
    </row>
    <row r="225" spans="2:5" x14ac:dyDescent="0.3">
      <c r="B225" s="324" t="s">
        <v>752</v>
      </c>
      <c r="C225" s="324" t="s">
        <v>753</v>
      </c>
      <c r="D225" s="324" t="s">
        <v>6</v>
      </c>
      <c r="E225" s="363"/>
    </row>
    <row r="226" spans="2:5" x14ac:dyDescent="0.3">
      <c r="B226" s="324" t="s">
        <v>402</v>
      </c>
      <c r="C226" s="324" t="s">
        <v>85</v>
      </c>
      <c r="D226" s="324" t="s">
        <v>1</v>
      </c>
      <c r="E226" s="363"/>
    </row>
    <row r="227" spans="2:5" x14ac:dyDescent="0.3">
      <c r="B227" s="324" t="s">
        <v>84</v>
      </c>
      <c r="C227" s="324" t="s">
        <v>754</v>
      </c>
      <c r="D227" s="324" t="s">
        <v>1</v>
      </c>
      <c r="E227" s="363"/>
    </row>
    <row r="228" spans="2:5" x14ac:dyDescent="0.3">
      <c r="B228" s="324" t="s">
        <v>755</v>
      </c>
      <c r="C228" s="324" t="s">
        <v>756</v>
      </c>
      <c r="D228" s="324" t="s">
        <v>9</v>
      </c>
      <c r="E228" s="363"/>
    </row>
    <row r="229" spans="2:5" x14ac:dyDescent="0.3">
      <c r="B229" s="324" t="s">
        <v>757</v>
      </c>
      <c r="C229" s="324" t="s">
        <v>758</v>
      </c>
      <c r="D229" s="324" t="s">
        <v>80</v>
      </c>
      <c r="E229" s="363"/>
    </row>
    <row r="230" spans="2:5" x14ac:dyDescent="0.3">
      <c r="B230" s="324" t="s">
        <v>86</v>
      </c>
      <c r="C230" s="324" t="s">
        <v>87</v>
      </c>
      <c r="D230" s="324" t="s">
        <v>1</v>
      </c>
      <c r="E230" s="363"/>
    </row>
    <row r="231" spans="2:5" x14ac:dyDescent="0.3">
      <c r="B231" s="324" t="s">
        <v>759</v>
      </c>
      <c r="C231" s="324" t="s">
        <v>760</v>
      </c>
      <c r="D231" s="324" t="s">
        <v>1</v>
      </c>
      <c r="E231" s="363"/>
    </row>
    <row r="232" spans="2:5" x14ac:dyDescent="0.3">
      <c r="B232" s="324" t="s">
        <v>761</v>
      </c>
      <c r="C232" s="324" t="s">
        <v>762</v>
      </c>
      <c r="D232" s="324" t="s">
        <v>1</v>
      </c>
      <c r="E232" s="363"/>
    </row>
    <row r="233" spans="2:5" x14ac:dyDescent="0.3">
      <c r="B233" s="324" t="s">
        <v>403</v>
      </c>
      <c r="C233" s="324" t="s">
        <v>404</v>
      </c>
      <c r="D233" s="324" t="s">
        <v>1</v>
      </c>
      <c r="E233" s="363"/>
    </row>
    <row r="234" spans="2:5" x14ac:dyDescent="0.3">
      <c r="B234" s="324" t="s">
        <v>405</v>
      </c>
      <c r="C234" s="324" t="s">
        <v>406</v>
      </c>
      <c r="D234" s="324" t="s">
        <v>2</v>
      </c>
      <c r="E234" s="363"/>
    </row>
    <row r="235" spans="2:5" x14ac:dyDescent="0.3">
      <c r="B235" s="324" t="s">
        <v>763</v>
      </c>
      <c r="C235" s="324" t="s">
        <v>764</v>
      </c>
      <c r="D235" s="324" t="s">
        <v>3</v>
      </c>
      <c r="E235" s="363"/>
    </row>
    <row r="236" spans="2:5" x14ac:dyDescent="0.3">
      <c r="B236" s="324" t="s">
        <v>765</v>
      </c>
      <c r="C236" s="324" t="s">
        <v>766</v>
      </c>
      <c r="D236" s="324" t="s">
        <v>3</v>
      </c>
      <c r="E236" s="363"/>
    </row>
    <row r="237" spans="2:5" x14ac:dyDescent="0.3">
      <c r="B237" s="324" t="s">
        <v>767</v>
      </c>
      <c r="C237" s="324" t="s">
        <v>768</v>
      </c>
      <c r="D237" s="324" t="s">
        <v>3</v>
      </c>
      <c r="E237" s="363"/>
    </row>
    <row r="238" spans="2:5" x14ac:dyDescent="0.3">
      <c r="B238" s="324" t="s">
        <v>407</v>
      </c>
      <c r="C238" s="324" t="s">
        <v>408</v>
      </c>
      <c r="D238" s="324" t="s">
        <v>3</v>
      </c>
      <c r="E238" s="363"/>
    </row>
    <row r="239" spans="2:5" x14ac:dyDescent="0.3">
      <c r="B239" s="324" t="s">
        <v>769</v>
      </c>
      <c r="C239" s="324" t="s">
        <v>770</v>
      </c>
      <c r="D239" s="324" t="s">
        <v>3</v>
      </c>
      <c r="E239" s="363"/>
    </row>
    <row r="240" spans="2:5" x14ac:dyDescent="0.3">
      <c r="B240" s="324" t="s">
        <v>409</v>
      </c>
      <c r="C240" s="324" t="s">
        <v>88</v>
      </c>
      <c r="D240" s="324" t="s">
        <v>3</v>
      </c>
      <c r="E240" s="363"/>
    </row>
    <row r="241" spans="2:5" x14ac:dyDescent="0.3">
      <c r="B241" s="324" t="s">
        <v>410</v>
      </c>
      <c r="C241" s="324" t="s">
        <v>411</v>
      </c>
      <c r="D241" s="324" t="s">
        <v>3</v>
      </c>
      <c r="E241" s="363"/>
    </row>
    <row r="242" spans="2:5" x14ac:dyDescent="0.3">
      <c r="B242" s="324" t="s">
        <v>771</v>
      </c>
      <c r="C242" s="324" t="s">
        <v>772</v>
      </c>
      <c r="D242" s="324" t="s">
        <v>3</v>
      </c>
      <c r="E242" s="363"/>
    </row>
    <row r="243" spans="2:5" x14ac:dyDescent="0.3">
      <c r="B243" s="324" t="s">
        <v>773</v>
      </c>
      <c r="C243" s="324" t="s">
        <v>774</v>
      </c>
      <c r="D243" s="324" t="s">
        <v>3</v>
      </c>
      <c r="E243" s="363"/>
    </row>
    <row r="244" spans="2:5" x14ac:dyDescent="0.3">
      <c r="B244" s="324" t="s">
        <v>412</v>
      </c>
      <c r="C244" s="324" t="s">
        <v>413</v>
      </c>
      <c r="D244" s="324" t="s">
        <v>3</v>
      </c>
      <c r="E244" s="363"/>
    </row>
    <row r="245" spans="2:5" x14ac:dyDescent="0.3">
      <c r="B245" s="324" t="s">
        <v>775</v>
      </c>
      <c r="C245" s="324" t="s">
        <v>776</v>
      </c>
      <c r="D245" s="324" t="s">
        <v>3</v>
      </c>
      <c r="E245" s="363"/>
    </row>
    <row r="246" spans="2:5" x14ac:dyDescent="0.3">
      <c r="B246" s="324" t="s">
        <v>89</v>
      </c>
      <c r="C246" s="324" t="s">
        <v>90</v>
      </c>
      <c r="D246" s="324" t="s">
        <v>3</v>
      </c>
      <c r="E246" s="363"/>
    </row>
    <row r="247" spans="2:5" x14ac:dyDescent="0.3">
      <c r="B247" s="324" t="s">
        <v>414</v>
      </c>
      <c r="C247" s="324" t="s">
        <v>415</v>
      </c>
      <c r="D247" s="324" t="s">
        <v>3</v>
      </c>
      <c r="E247" s="363"/>
    </row>
    <row r="248" spans="2:5" x14ac:dyDescent="0.3">
      <c r="B248" s="324" t="s">
        <v>91</v>
      </c>
      <c r="C248" s="324" t="s">
        <v>92</v>
      </c>
      <c r="D248" s="324" t="s">
        <v>9</v>
      </c>
      <c r="E248" s="363"/>
    </row>
    <row r="249" spans="2:5" x14ac:dyDescent="0.3">
      <c r="B249" s="324" t="s">
        <v>777</v>
      </c>
      <c r="C249" s="324" t="s">
        <v>778</v>
      </c>
      <c r="D249" s="324" t="s">
        <v>3</v>
      </c>
      <c r="E249" s="363"/>
    </row>
    <row r="250" spans="2:5" x14ac:dyDescent="0.3">
      <c r="B250" s="324" t="s">
        <v>779</v>
      </c>
      <c r="C250" s="324" t="s">
        <v>780</v>
      </c>
      <c r="D250" s="324" t="s">
        <v>6</v>
      </c>
      <c r="E250" s="363"/>
    </row>
    <row r="251" spans="2:5" x14ac:dyDescent="0.3">
      <c r="B251" s="324" t="s">
        <v>781</v>
      </c>
      <c r="C251" s="324" t="s">
        <v>782</v>
      </c>
      <c r="D251" s="324" t="s">
        <v>2</v>
      </c>
      <c r="E251" s="363"/>
    </row>
    <row r="252" spans="2:5" x14ac:dyDescent="0.3">
      <c r="B252" s="324" t="s">
        <v>416</v>
      </c>
      <c r="C252" s="324" t="s">
        <v>417</v>
      </c>
      <c r="D252" s="324" t="s">
        <v>3</v>
      </c>
      <c r="E252" s="363"/>
    </row>
    <row r="253" spans="2:5" x14ac:dyDescent="0.3">
      <c r="B253" s="324" t="s">
        <v>93</v>
      </c>
      <c r="C253" s="324" t="s">
        <v>94</v>
      </c>
      <c r="D253" s="324" t="s">
        <v>5</v>
      </c>
      <c r="E253" s="363"/>
    </row>
    <row r="254" spans="2:5" x14ac:dyDescent="0.3">
      <c r="B254" s="324" t="s">
        <v>783</v>
      </c>
      <c r="C254" s="324" t="s">
        <v>784</v>
      </c>
      <c r="D254" s="324" t="s">
        <v>1</v>
      </c>
      <c r="E254" s="363"/>
    </row>
    <row r="255" spans="2:5" x14ac:dyDescent="0.3">
      <c r="B255" s="324" t="s">
        <v>95</v>
      </c>
      <c r="C255" s="324" t="s">
        <v>96</v>
      </c>
      <c r="D255" s="324" t="s">
        <v>4</v>
      </c>
      <c r="E255" s="363"/>
    </row>
    <row r="256" spans="2:5" x14ac:dyDescent="0.3">
      <c r="B256" s="324" t="s">
        <v>785</v>
      </c>
      <c r="C256" s="324" t="s">
        <v>786</v>
      </c>
      <c r="D256" s="324" t="s">
        <v>4</v>
      </c>
      <c r="E256" s="363"/>
    </row>
    <row r="257" spans="2:5" x14ac:dyDescent="0.3">
      <c r="B257" s="324" t="s">
        <v>97</v>
      </c>
      <c r="C257" s="324" t="s">
        <v>98</v>
      </c>
      <c r="D257" s="324" t="s">
        <v>1</v>
      </c>
      <c r="E257" s="363"/>
    </row>
    <row r="258" spans="2:5" x14ac:dyDescent="0.3">
      <c r="B258" s="324" t="s">
        <v>787</v>
      </c>
      <c r="C258" s="324" t="s">
        <v>788</v>
      </c>
      <c r="D258" s="324" t="s">
        <v>4</v>
      </c>
      <c r="E258" s="363"/>
    </row>
    <row r="259" spans="2:5" x14ac:dyDescent="0.3">
      <c r="B259" s="324" t="s">
        <v>789</v>
      </c>
      <c r="C259" s="324" t="s">
        <v>790</v>
      </c>
      <c r="D259" s="324" t="s">
        <v>4</v>
      </c>
      <c r="E259" s="363"/>
    </row>
    <row r="260" spans="2:5" x14ac:dyDescent="0.3">
      <c r="B260" s="324" t="s">
        <v>791</v>
      </c>
      <c r="C260" s="324" t="s">
        <v>792</v>
      </c>
      <c r="D260" s="324" t="s">
        <v>1</v>
      </c>
      <c r="E260" s="363"/>
    </row>
    <row r="261" spans="2:5" x14ac:dyDescent="0.3">
      <c r="B261" s="324" t="s">
        <v>99</v>
      </c>
      <c r="C261" s="324" t="s">
        <v>100</v>
      </c>
      <c r="D261" s="324" t="s">
        <v>1</v>
      </c>
      <c r="E261" s="363"/>
    </row>
    <row r="262" spans="2:5" x14ac:dyDescent="0.3">
      <c r="B262" s="324" t="s">
        <v>793</v>
      </c>
      <c r="C262" s="324" t="s">
        <v>794</v>
      </c>
      <c r="D262" s="324" t="s">
        <v>1</v>
      </c>
      <c r="E262" s="363"/>
    </row>
    <row r="263" spans="2:5" x14ac:dyDescent="0.3">
      <c r="B263" s="324" t="s">
        <v>101</v>
      </c>
      <c r="C263" s="324" t="s">
        <v>102</v>
      </c>
      <c r="D263" s="324" t="s">
        <v>1</v>
      </c>
      <c r="E263" s="363"/>
    </row>
    <row r="264" spans="2:5" x14ac:dyDescent="0.3">
      <c r="B264" s="324" t="s">
        <v>795</v>
      </c>
      <c r="C264" s="324" t="s">
        <v>796</v>
      </c>
      <c r="D264" s="324" t="s">
        <v>4</v>
      </c>
      <c r="E264" s="363"/>
    </row>
    <row r="265" spans="2:5" x14ac:dyDescent="0.3">
      <c r="B265" s="324" t="s">
        <v>797</v>
      </c>
      <c r="C265" s="324" t="s">
        <v>798</v>
      </c>
      <c r="D265" s="324" t="s">
        <v>4</v>
      </c>
      <c r="E265" s="363"/>
    </row>
    <row r="266" spans="2:5" x14ac:dyDescent="0.3">
      <c r="B266" s="324" t="s">
        <v>799</v>
      </c>
      <c r="C266" s="324" t="s">
        <v>800</v>
      </c>
      <c r="D266" s="324" t="s">
        <v>6</v>
      </c>
      <c r="E266" s="363"/>
    </row>
    <row r="267" spans="2:5" x14ac:dyDescent="0.3">
      <c r="B267" s="324" t="s">
        <v>801</v>
      </c>
      <c r="C267" s="324" t="s">
        <v>802</v>
      </c>
      <c r="D267" s="324" t="s">
        <v>6</v>
      </c>
      <c r="E267" s="363"/>
    </row>
    <row r="268" spans="2:5" x14ac:dyDescent="0.3">
      <c r="B268" s="324" t="s">
        <v>803</v>
      </c>
      <c r="C268" s="324" t="s">
        <v>804</v>
      </c>
      <c r="D268" s="324" t="s">
        <v>6</v>
      </c>
      <c r="E268" s="363"/>
    </row>
    <row r="269" spans="2:5" x14ac:dyDescent="0.3">
      <c r="B269" s="324" t="s">
        <v>805</v>
      </c>
      <c r="C269" s="324" t="s">
        <v>806</v>
      </c>
      <c r="D269" s="324" t="s">
        <v>6</v>
      </c>
      <c r="E269" s="363"/>
    </row>
    <row r="270" spans="2:5" x14ac:dyDescent="0.3">
      <c r="B270" s="324" t="s">
        <v>103</v>
      </c>
      <c r="C270" s="324" t="s">
        <v>104</v>
      </c>
      <c r="D270" s="324" t="s">
        <v>2</v>
      </c>
      <c r="E270" s="363"/>
    </row>
    <row r="271" spans="2:5" x14ac:dyDescent="0.3">
      <c r="B271" s="324" t="s">
        <v>807</v>
      </c>
      <c r="C271" s="324" t="s">
        <v>808</v>
      </c>
      <c r="D271" s="324" t="s">
        <v>1</v>
      </c>
      <c r="E271" s="363"/>
    </row>
    <row r="272" spans="2:5" x14ac:dyDescent="0.3">
      <c r="B272" s="324" t="s">
        <v>809</v>
      </c>
      <c r="C272" s="324" t="s">
        <v>810</v>
      </c>
      <c r="D272" s="324" t="s">
        <v>3</v>
      </c>
      <c r="E272" s="363"/>
    </row>
    <row r="273" spans="2:5" x14ac:dyDescent="0.3">
      <c r="B273" s="324" t="s">
        <v>811</v>
      </c>
      <c r="C273" s="324" t="s">
        <v>812</v>
      </c>
      <c r="D273" s="324" t="s">
        <v>3</v>
      </c>
      <c r="E273" s="363"/>
    </row>
    <row r="274" spans="2:5" x14ac:dyDescent="0.3">
      <c r="B274" s="324" t="s">
        <v>813</v>
      </c>
      <c r="C274" s="324" t="s">
        <v>814</v>
      </c>
      <c r="D274" s="324" t="s">
        <v>3</v>
      </c>
      <c r="E274" s="363"/>
    </row>
    <row r="275" spans="2:5" x14ac:dyDescent="0.3">
      <c r="B275" s="324" t="s">
        <v>418</v>
      </c>
      <c r="C275" s="324" t="s">
        <v>419</v>
      </c>
      <c r="D275" s="324" t="s">
        <v>3</v>
      </c>
      <c r="E275" s="363"/>
    </row>
    <row r="276" spans="2:5" x14ac:dyDescent="0.3">
      <c r="B276" s="324" t="s">
        <v>420</v>
      </c>
      <c r="C276" s="324" t="s">
        <v>421</v>
      </c>
      <c r="D276" s="324" t="s">
        <v>1</v>
      </c>
      <c r="E276" s="363"/>
    </row>
    <row r="277" spans="2:5" x14ac:dyDescent="0.3">
      <c r="B277" s="324" t="s">
        <v>815</v>
      </c>
      <c r="C277" s="324" t="s">
        <v>816</v>
      </c>
      <c r="D277" s="324" t="s">
        <v>3</v>
      </c>
      <c r="E277" s="363"/>
    </row>
    <row r="278" spans="2:5" x14ac:dyDescent="0.3">
      <c r="B278" s="324" t="s">
        <v>817</v>
      </c>
      <c r="C278" s="324" t="s">
        <v>818</v>
      </c>
      <c r="D278" s="324" t="s">
        <v>3</v>
      </c>
      <c r="E278" s="363"/>
    </row>
    <row r="279" spans="2:5" x14ac:dyDescent="0.3">
      <c r="B279" s="324" t="s">
        <v>819</v>
      </c>
      <c r="C279" s="324" t="s">
        <v>820</v>
      </c>
      <c r="D279" s="324" t="s">
        <v>6</v>
      </c>
      <c r="E279" s="363"/>
    </row>
    <row r="280" spans="2:5" x14ac:dyDescent="0.3">
      <c r="B280" s="324" t="s">
        <v>821</v>
      </c>
      <c r="C280" s="324" t="s">
        <v>822</v>
      </c>
      <c r="D280" s="324" t="s">
        <v>5</v>
      </c>
      <c r="E280" s="363"/>
    </row>
    <row r="281" spans="2:5" x14ac:dyDescent="0.3">
      <c r="B281" s="324" t="s">
        <v>823</v>
      </c>
      <c r="C281" s="324" t="s">
        <v>824</v>
      </c>
      <c r="D281" s="324" t="s">
        <v>6</v>
      </c>
      <c r="E281" s="363"/>
    </row>
    <row r="282" spans="2:5" x14ac:dyDescent="0.3">
      <c r="B282" s="324" t="s">
        <v>825</v>
      </c>
      <c r="C282" s="324" t="s">
        <v>826</v>
      </c>
      <c r="D282" s="324" t="s">
        <v>6</v>
      </c>
      <c r="E282" s="363"/>
    </row>
    <row r="283" spans="2:5" x14ac:dyDescent="0.3">
      <c r="B283" s="324" t="s">
        <v>105</v>
      </c>
      <c r="C283" s="324" t="s">
        <v>106</v>
      </c>
      <c r="D283" s="324" t="s">
        <v>9</v>
      </c>
      <c r="E283" s="363"/>
    </row>
    <row r="284" spans="2:5" x14ac:dyDescent="0.3">
      <c r="B284" s="324" t="s">
        <v>107</v>
      </c>
      <c r="C284" s="324" t="s">
        <v>108</v>
      </c>
      <c r="D284" s="324" t="s">
        <v>9</v>
      </c>
      <c r="E284" s="363"/>
    </row>
    <row r="285" spans="2:5" x14ac:dyDescent="0.3">
      <c r="B285" s="324" t="s">
        <v>827</v>
      </c>
      <c r="C285" s="324" t="s">
        <v>828</v>
      </c>
      <c r="D285" s="324" t="s">
        <v>3</v>
      </c>
      <c r="E285" s="363"/>
    </row>
    <row r="286" spans="2:5" x14ac:dyDescent="0.3">
      <c r="B286" s="324" t="s">
        <v>829</v>
      </c>
      <c r="C286" s="324" t="s">
        <v>830</v>
      </c>
      <c r="D286" s="324" t="s">
        <v>432</v>
      </c>
      <c r="E286" s="363"/>
    </row>
    <row r="287" spans="2:5" x14ac:dyDescent="0.3">
      <c r="B287" s="324" t="s">
        <v>422</v>
      </c>
      <c r="C287" s="324" t="s">
        <v>423</v>
      </c>
      <c r="D287" s="324" t="s">
        <v>3</v>
      </c>
      <c r="E287" s="363"/>
    </row>
    <row r="288" spans="2:5" x14ac:dyDescent="0.3">
      <c r="B288" s="324" t="s">
        <v>831</v>
      </c>
      <c r="C288" s="324" t="s">
        <v>832</v>
      </c>
      <c r="D288" s="324" t="s">
        <v>6</v>
      </c>
      <c r="E288" s="363"/>
    </row>
    <row r="289" spans="2:5" x14ac:dyDescent="0.3">
      <c r="B289" s="324" t="s">
        <v>833</v>
      </c>
      <c r="C289" s="324" t="s">
        <v>834</v>
      </c>
      <c r="D289" s="324" t="s">
        <v>3</v>
      </c>
      <c r="E289" s="363"/>
    </row>
    <row r="290" spans="2:5" x14ac:dyDescent="0.3">
      <c r="B290" s="324" t="s">
        <v>424</v>
      </c>
      <c r="C290" s="324" t="s">
        <v>425</v>
      </c>
      <c r="D290" s="324" t="s">
        <v>80</v>
      </c>
      <c r="E290" s="363"/>
    </row>
    <row r="291" spans="2:5" x14ac:dyDescent="0.3">
      <c r="B291" s="324" t="s">
        <v>426</v>
      </c>
      <c r="C291" s="324" t="s">
        <v>427</v>
      </c>
      <c r="D291" s="324" t="s">
        <v>9</v>
      </c>
      <c r="E291" s="363"/>
    </row>
    <row r="292" spans="2:5" x14ac:dyDescent="0.3">
      <c r="B292" s="324" t="s">
        <v>428</v>
      </c>
      <c r="C292" s="324" t="s">
        <v>429</v>
      </c>
      <c r="D292" s="324" t="s">
        <v>9</v>
      </c>
      <c r="E292" s="363"/>
    </row>
    <row r="293" spans="2:5" x14ac:dyDescent="0.3">
      <c r="B293" s="324" t="s">
        <v>835</v>
      </c>
      <c r="C293" s="324" t="s">
        <v>836</v>
      </c>
      <c r="D293" s="324" t="s">
        <v>6</v>
      </c>
      <c r="E293" s="363"/>
    </row>
    <row r="294" spans="2:5" x14ac:dyDescent="0.3">
      <c r="B294" s="324" t="s">
        <v>109</v>
      </c>
      <c r="C294" s="324" t="s">
        <v>110</v>
      </c>
      <c r="D294" s="324" t="s">
        <v>2</v>
      </c>
      <c r="E294" s="363"/>
    </row>
    <row r="295" spans="2:5" x14ac:dyDescent="0.3">
      <c r="B295" s="324" t="s">
        <v>837</v>
      </c>
      <c r="C295" s="324" t="s">
        <v>838</v>
      </c>
      <c r="D295" s="324" t="s">
        <v>1</v>
      </c>
      <c r="E295" s="363"/>
    </row>
    <row r="296" spans="2:5" x14ac:dyDescent="0.3">
      <c r="B296" s="324" t="s">
        <v>839</v>
      </c>
      <c r="C296" s="324" t="s">
        <v>840</v>
      </c>
      <c r="D296" s="324" t="s">
        <v>432</v>
      </c>
      <c r="E296" s="363"/>
    </row>
    <row r="297" spans="2:5" x14ac:dyDescent="0.3">
      <c r="B297" s="324" t="s">
        <v>841</v>
      </c>
      <c r="C297" s="324" t="s">
        <v>842</v>
      </c>
      <c r="D297" s="324" t="s">
        <v>2</v>
      </c>
      <c r="E297" s="363"/>
    </row>
    <row r="298" spans="2:5" x14ac:dyDescent="0.3">
      <c r="B298" s="324" t="s">
        <v>843</v>
      </c>
      <c r="C298" s="324" t="s">
        <v>844</v>
      </c>
      <c r="D298" s="324" t="s">
        <v>4</v>
      </c>
      <c r="E298" s="363"/>
    </row>
    <row r="299" spans="2:5" x14ac:dyDescent="0.3">
      <c r="B299" s="324" t="s">
        <v>845</v>
      </c>
      <c r="C299" s="324" t="s">
        <v>846</v>
      </c>
      <c r="D299" s="324" t="s">
        <v>6</v>
      </c>
      <c r="E299" s="363"/>
    </row>
    <row r="300" spans="2:5" x14ac:dyDescent="0.3">
      <c r="B300" s="324" t="s">
        <v>111</v>
      </c>
      <c r="C300" s="324" t="s">
        <v>112</v>
      </c>
      <c r="D300" s="324" t="s">
        <v>1</v>
      </c>
      <c r="E300" s="363"/>
    </row>
    <row r="301" spans="2:5" x14ac:dyDescent="0.3">
      <c r="B301" s="324" t="s">
        <v>847</v>
      </c>
      <c r="C301" s="324" t="s">
        <v>848</v>
      </c>
      <c r="D301" s="324" t="s">
        <v>1</v>
      </c>
      <c r="E301" s="363"/>
    </row>
    <row r="302" spans="2:5" x14ac:dyDescent="0.3">
      <c r="B302" s="324" t="s">
        <v>113</v>
      </c>
      <c r="C302" s="324" t="s">
        <v>114</v>
      </c>
      <c r="D302" s="324" t="s">
        <v>1</v>
      </c>
      <c r="E302" s="363"/>
    </row>
    <row r="303" spans="2:5" x14ac:dyDescent="0.3">
      <c r="B303" s="324" t="s">
        <v>849</v>
      </c>
      <c r="C303" s="324" t="s">
        <v>850</v>
      </c>
      <c r="D303" s="324" t="s">
        <v>4</v>
      </c>
      <c r="E303" s="363"/>
    </row>
    <row r="304" spans="2:5" x14ac:dyDescent="0.3">
      <c r="B304" s="324" t="s">
        <v>851</v>
      </c>
      <c r="C304" s="324" t="s">
        <v>852</v>
      </c>
      <c r="D304" s="324" t="s">
        <v>6</v>
      </c>
      <c r="E304" s="363"/>
    </row>
    <row r="305" spans="2:5" x14ac:dyDescent="0.3">
      <c r="B305" s="324" t="s">
        <v>853</v>
      </c>
      <c r="C305" s="324" t="s">
        <v>854</v>
      </c>
      <c r="D305" s="324" t="s">
        <v>432</v>
      </c>
      <c r="E305" s="363"/>
    </row>
    <row r="306" spans="2:5" x14ac:dyDescent="0.3">
      <c r="B306" s="324" t="s">
        <v>393</v>
      </c>
      <c r="C306" s="324" t="s">
        <v>394</v>
      </c>
      <c r="D306" s="324" t="s">
        <v>395</v>
      </c>
      <c r="E306" s="363"/>
    </row>
    <row r="307" spans="2:5" x14ac:dyDescent="0.3">
      <c r="B307" s="324" t="s">
        <v>855</v>
      </c>
      <c r="C307" s="324" t="s">
        <v>856</v>
      </c>
      <c r="D307" s="324" t="s">
        <v>12</v>
      </c>
      <c r="E307" s="363"/>
    </row>
    <row r="308" spans="2:5" x14ac:dyDescent="0.3">
      <c r="B308" s="324" t="s">
        <v>857</v>
      </c>
      <c r="C308" s="324" t="s">
        <v>858</v>
      </c>
      <c r="D308" s="324" t="s">
        <v>6</v>
      </c>
      <c r="E308" s="363"/>
    </row>
    <row r="309" spans="2:5" x14ac:dyDescent="0.3">
      <c r="B309" s="324" t="s">
        <v>859</v>
      </c>
      <c r="C309" s="324" t="s">
        <v>860</v>
      </c>
      <c r="D309" s="324" t="s">
        <v>432</v>
      </c>
      <c r="E309" s="363"/>
    </row>
    <row r="310" spans="2:5" x14ac:dyDescent="0.3">
      <c r="B310" s="324" t="s">
        <v>861</v>
      </c>
      <c r="C310" s="324" t="s">
        <v>862</v>
      </c>
      <c r="D310" s="324" t="s">
        <v>432</v>
      </c>
      <c r="E310" s="363"/>
    </row>
    <row r="311" spans="2:5" x14ac:dyDescent="0.3">
      <c r="B311" s="324" t="s">
        <v>863</v>
      </c>
      <c r="C311" s="324" t="s">
        <v>864</v>
      </c>
      <c r="D311" s="324" t="s">
        <v>432</v>
      </c>
      <c r="E311" s="363"/>
    </row>
    <row r="312" spans="2:5" x14ac:dyDescent="0.3">
      <c r="B312" s="324" t="s">
        <v>865</v>
      </c>
      <c r="C312" s="324" t="s">
        <v>866</v>
      </c>
      <c r="D312" s="324" t="s">
        <v>432</v>
      </c>
      <c r="E312" s="363"/>
    </row>
    <row r="313" spans="2:5" x14ac:dyDescent="0.3">
      <c r="B313" s="324" t="s">
        <v>867</v>
      </c>
      <c r="C313" s="324" t="s">
        <v>868</v>
      </c>
      <c r="D313" s="324" t="s">
        <v>1</v>
      </c>
      <c r="E313" s="363"/>
    </row>
    <row r="314" spans="2:5" x14ac:dyDescent="0.3">
      <c r="B314" s="364"/>
      <c r="C314" s="364"/>
      <c r="D314" s="364"/>
      <c r="E314" s="363"/>
    </row>
    <row r="315" spans="2:5" x14ac:dyDescent="0.3">
      <c r="B315" s="364"/>
      <c r="C315" s="364"/>
      <c r="D315" s="364"/>
      <c r="E315" s="363"/>
    </row>
    <row r="316" spans="2:5" x14ac:dyDescent="0.3">
      <c r="B316" s="364"/>
      <c r="C316" s="364"/>
      <c r="D316" s="364"/>
      <c r="E316" s="363"/>
    </row>
    <row r="317" spans="2:5" x14ac:dyDescent="0.3">
      <c r="B317" s="364"/>
      <c r="C317" s="364"/>
      <c r="D317" s="364"/>
      <c r="E317" s="363"/>
    </row>
    <row r="318" spans="2:5" x14ac:dyDescent="0.3">
      <c r="B318" s="364"/>
      <c r="C318" s="364"/>
      <c r="D318" s="364"/>
      <c r="E318" s="363"/>
    </row>
    <row r="319" spans="2:5" x14ac:dyDescent="0.3">
      <c r="B319" s="364"/>
      <c r="C319" s="364"/>
      <c r="D319" s="364"/>
      <c r="E319" s="363"/>
    </row>
    <row r="320" spans="2:5" x14ac:dyDescent="0.3">
      <c r="B320" s="364"/>
      <c r="C320" s="364"/>
      <c r="D320" s="364"/>
      <c r="E320" s="363"/>
    </row>
    <row r="321" spans="2:5" x14ac:dyDescent="0.3">
      <c r="B321" s="364"/>
      <c r="C321" s="364"/>
      <c r="D321" s="364"/>
      <c r="E321" s="363"/>
    </row>
    <row r="322" spans="2:5" x14ac:dyDescent="0.3">
      <c r="B322" s="364"/>
      <c r="C322" s="364"/>
      <c r="D322" s="364"/>
      <c r="E322" s="363"/>
    </row>
    <row r="323" spans="2:5" x14ac:dyDescent="0.3">
      <c r="B323" s="364"/>
      <c r="C323" s="364"/>
      <c r="D323" s="364"/>
      <c r="E323" s="363"/>
    </row>
    <row r="324" spans="2:5" x14ac:dyDescent="0.3">
      <c r="B324" s="364"/>
      <c r="C324" s="364"/>
      <c r="D324" s="364"/>
      <c r="E324" s="363"/>
    </row>
    <row r="325" spans="2:5" x14ac:dyDescent="0.3">
      <c r="B325" s="364"/>
      <c r="C325" s="364"/>
      <c r="D325" s="364"/>
      <c r="E325" s="363"/>
    </row>
    <row r="326" spans="2:5" x14ac:dyDescent="0.3">
      <c r="B326" s="364"/>
      <c r="C326" s="364"/>
      <c r="D326" s="364"/>
      <c r="E326" s="363"/>
    </row>
    <row r="327" spans="2:5" x14ac:dyDescent="0.3">
      <c r="B327" s="364"/>
      <c r="C327" s="364"/>
      <c r="D327" s="364"/>
      <c r="E327" s="363"/>
    </row>
    <row r="328" spans="2:5" x14ac:dyDescent="0.3">
      <c r="B328" s="364"/>
      <c r="C328" s="364"/>
      <c r="D328" s="364"/>
      <c r="E328" s="363"/>
    </row>
    <row r="329" spans="2:5" x14ac:dyDescent="0.3">
      <c r="B329" s="364"/>
      <c r="C329" s="364"/>
      <c r="D329" s="364"/>
      <c r="E329" s="363"/>
    </row>
    <row r="330" spans="2:5" x14ac:dyDescent="0.3">
      <c r="B330" s="364"/>
      <c r="C330" s="364"/>
      <c r="D330" s="364"/>
      <c r="E330" s="363"/>
    </row>
    <row r="331" spans="2:5" x14ac:dyDescent="0.3">
      <c r="B331" s="364"/>
      <c r="C331" s="364"/>
      <c r="D331" s="364"/>
      <c r="E331" s="363"/>
    </row>
    <row r="332" spans="2:5" x14ac:dyDescent="0.3">
      <c r="B332" s="364"/>
      <c r="C332" s="364"/>
      <c r="D332" s="364"/>
      <c r="E332" s="363"/>
    </row>
    <row r="333" spans="2:5" x14ac:dyDescent="0.3">
      <c r="B333" s="365"/>
      <c r="C333" s="365"/>
      <c r="D333" s="365"/>
      <c r="E333" s="366"/>
    </row>
    <row r="334" spans="2:5" x14ac:dyDescent="0.3">
      <c r="B334" s="365"/>
      <c r="C334" s="365"/>
      <c r="D334" s="365"/>
      <c r="E334" s="366"/>
    </row>
    <row r="335" spans="2:5" x14ac:dyDescent="0.3">
      <c r="B335" s="365"/>
      <c r="C335" s="365"/>
      <c r="D335" s="365"/>
      <c r="E335" s="366"/>
    </row>
    <row r="336" spans="2:5" x14ac:dyDescent="0.3">
      <c r="B336" s="365"/>
      <c r="C336" s="365"/>
      <c r="D336" s="365"/>
      <c r="E336" s="366"/>
    </row>
    <row r="337" spans="2:5" x14ac:dyDescent="0.3">
      <c r="B337" s="365"/>
      <c r="C337" s="365"/>
      <c r="D337" s="365"/>
      <c r="E337" s="366"/>
    </row>
    <row r="338" spans="2:5" x14ac:dyDescent="0.3">
      <c r="B338" s="365"/>
      <c r="C338" s="365"/>
      <c r="D338" s="365"/>
      <c r="E338" s="366"/>
    </row>
    <row r="339" spans="2:5" x14ac:dyDescent="0.3">
      <c r="B339" s="365"/>
      <c r="C339" s="365"/>
      <c r="D339" s="365"/>
      <c r="E339" s="366"/>
    </row>
    <row r="340" spans="2:5" x14ac:dyDescent="0.3">
      <c r="E340" s="114"/>
    </row>
    <row r="341" spans="2:5" x14ac:dyDescent="0.3">
      <c r="E341" s="114"/>
    </row>
    <row r="342" spans="2:5" x14ac:dyDescent="0.3">
      <c r="E342" s="114"/>
    </row>
    <row r="343" spans="2:5" x14ac:dyDescent="0.3">
      <c r="E343" s="114"/>
    </row>
    <row r="344" spans="2:5" x14ac:dyDescent="0.3">
      <c r="E344" s="114"/>
    </row>
    <row r="345" spans="2:5" x14ac:dyDescent="0.3">
      <c r="E345" s="114"/>
    </row>
    <row r="346" spans="2:5" x14ac:dyDescent="0.3">
      <c r="E346" s="114"/>
    </row>
    <row r="347" spans="2:5" x14ac:dyDescent="0.3">
      <c r="E347" s="114"/>
    </row>
    <row r="348" spans="2:5" x14ac:dyDescent="0.3">
      <c r="E348" s="114"/>
    </row>
    <row r="349" spans="2:5" x14ac:dyDescent="0.3">
      <c r="E349" s="114"/>
    </row>
    <row r="350" spans="2:5" x14ac:dyDescent="0.3">
      <c r="E350" s="114"/>
    </row>
    <row r="351" spans="2:5" x14ac:dyDescent="0.3">
      <c r="E351" s="114"/>
    </row>
    <row r="352" spans="2:5" x14ac:dyDescent="0.3">
      <c r="E352" s="114"/>
    </row>
    <row r="353" spans="5:5" x14ac:dyDescent="0.3">
      <c r="E353" s="114"/>
    </row>
    <row r="354" spans="5:5" x14ac:dyDescent="0.3">
      <c r="E354" s="114"/>
    </row>
    <row r="355" spans="5:5" x14ac:dyDescent="0.3">
      <c r="E355" s="114"/>
    </row>
    <row r="356" spans="5:5" x14ac:dyDescent="0.3">
      <c r="E356" s="114"/>
    </row>
    <row r="357" spans="5:5" x14ac:dyDescent="0.3">
      <c r="E357" s="114"/>
    </row>
    <row r="358" spans="5:5" x14ac:dyDescent="0.3">
      <c r="E358" s="114"/>
    </row>
    <row r="359" spans="5:5" x14ac:dyDescent="0.3">
      <c r="E359" s="114"/>
    </row>
    <row r="360" spans="5:5" x14ac:dyDescent="0.3">
      <c r="E360" s="114"/>
    </row>
    <row r="361" spans="5:5" x14ac:dyDescent="0.3">
      <c r="E361" s="114"/>
    </row>
    <row r="362" spans="5:5" x14ac:dyDescent="0.3">
      <c r="E362" s="114"/>
    </row>
    <row r="363" spans="5:5" x14ac:dyDescent="0.3">
      <c r="E363" s="114"/>
    </row>
    <row r="364" spans="5:5" x14ac:dyDescent="0.3">
      <c r="E364" s="114"/>
    </row>
    <row r="365" spans="5:5" x14ac:dyDescent="0.3">
      <c r="E365" s="114"/>
    </row>
    <row r="366" spans="5:5" x14ac:dyDescent="0.3">
      <c r="E366" s="114"/>
    </row>
    <row r="367" spans="5:5" x14ac:dyDescent="0.3">
      <c r="E367" s="114"/>
    </row>
    <row r="368" spans="5:5" x14ac:dyDescent="0.3">
      <c r="E368" s="114"/>
    </row>
    <row r="369" spans="5:5" x14ac:dyDescent="0.3">
      <c r="E369" s="114"/>
    </row>
    <row r="370" spans="5:5" x14ac:dyDescent="0.3">
      <c r="E370" s="114"/>
    </row>
    <row r="371" spans="5:5" x14ac:dyDescent="0.3">
      <c r="E371" s="114"/>
    </row>
    <row r="372" spans="5:5" x14ac:dyDescent="0.3">
      <c r="E372" s="114"/>
    </row>
    <row r="373" spans="5:5" x14ac:dyDescent="0.3">
      <c r="E373" s="114"/>
    </row>
    <row r="374" spans="5:5" x14ac:dyDescent="0.3">
      <c r="E374" s="114"/>
    </row>
    <row r="375" spans="5:5" x14ac:dyDescent="0.3">
      <c r="E375" s="114"/>
    </row>
    <row r="376" spans="5:5" x14ac:dyDescent="0.3">
      <c r="E376" s="114"/>
    </row>
    <row r="377" spans="5:5" x14ac:dyDescent="0.3">
      <c r="E377" s="114"/>
    </row>
    <row r="378" spans="5:5" x14ac:dyDescent="0.3">
      <c r="E378" s="114"/>
    </row>
    <row r="379" spans="5:5" x14ac:dyDescent="0.3">
      <c r="E379" s="114"/>
    </row>
    <row r="380" spans="5:5" x14ac:dyDescent="0.3">
      <c r="E380" s="114"/>
    </row>
    <row r="381" spans="5:5" x14ac:dyDescent="0.3">
      <c r="E381" s="114"/>
    </row>
    <row r="382" spans="5:5" x14ac:dyDescent="0.3">
      <c r="E382" s="114"/>
    </row>
    <row r="383" spans="5:5" x14ac:dyDescent="0.3">
      <c r="E383" s="114"/>
    </row>
    <row r="384" spans="5:5" x14ac:dyDescent="0.3">
      <c r="E384" s="114"/>
    </row>
    <row r="385" spans="5:5" x14ac:dyDescent="0.3">
      <c r="E385" s="114"/>
    </row>
    <row r="386" spans="5:5" x14ac:dyDescent="0.3">
      <c r="E386" s="114"/>
    </row>
    <row r="387" spans="5:5" x14ac:dyDescent="0.3">
      <c r="E387" s="114"/>
    </row>
    <row r="388" spans="5:5" x14ac:dyDescent="0.3">
      <c r="E388" s="114"/>
    </row>
    <row r="389" spans="5:5" x14ac:dyDescent="0.3">
      <c r="E389" s="114"/>
    </row>
    <row r="390" spans="5:5" x14ac:dyDescent="0.3">
      <c r="E390" s="114"/>
    </row>
    <row r="391" spans="5:5" x14ac:dyDescent="0.3">
      <c r="E391" s="114"/>
    </row>
    <row r="392" spans="5:5" x14ac:dyDescent="0.3">
      <c r="E392" s="114"/>
    </row>
    <row r="393" spans="5:5" x14ac:dyDescent="0.3">
      <c r="E393" s="114"/>
    </row>
    <row r="394" spans="5:5" x14ac:dyDescent="0.3">
      <c r="E394" s="114"/>
    </row>
    <row r="395" spans="5:5" x14ac:dyDescent="0.3">
      <c r="E395" s="114"/>
    </row>
    <row r="396" spans="5:5" x14ac:dyDescent="0.3">
      <c r="E396" s="114"/>
    </row>
    <row r="397" spans="5:5" x14ac:dyDescent="0.3">
      <c r="E397" s="114"/>
    </row>
    <row r="398" spans="5:5" x14ac:dyDescent="0.3">
      <c r="E398" s="114"/>
    </row>
    <row r="399" spans="5:5" x14ac:dyDescent="0.3">
      <c r="E399" s="114"/>
    </row>
    <row r="400" spans="5:5" x14ac:dyDescent="0.3">
      <c r="E400" s="114"/>
    </row>
    <row r="401" spans="5:5" x14ac:dyDescent="0.3">
      <c r="E401" s="114"/>
    </row>
    <row r="402" spans="5:5" x14ac:dyDescent="0.3">
      <c r="E402" s="114"/>
    </row>
    <row r="403" spans="5:5" x14ac:dyDescent="0.3">
      <c r="E403" s="114"/>
    </row>
    <row r="404" spans="5:5" x14ac:dyDescent="0.3">
      <c r="E404" s="114"/>
    </row>
    <row r="405" spans="5:5" x14ac:dyDescent="0.3">
      <c r="E405" s="114"/>
    </row>
    <row r="406" spans="5:5" x14ac:dyDescent="0.3">
      <c r="E406" s="114"/>
    </row>
    <row r="407" spans="5:5" x14ac:dyDescent="0.3">
      <c r="E407" s="114"/>
    </row>
    <row r="408" spans="5:5" x14ac:dyDescent="0.3">
      <c r="E408" s="114"/>
    </row>
    <row r="409" spans="5:5" x14ac:dyDescent="0.3">
      <c r="E409" s="114"/>
    </row>
    <row r="410" spans="5:5" x14ac:dyDescent="0.3">
      <c r="E410" s="114"/>
    </row>
    <row r="411" spans="5:5" x14ac:dyDescent="0.3">
      <c r="E411" s="114"/>
    </row>
    <row r="412" spans="5:5" x14ac:dyDescent="0.3">
      <c r="E412" s="114"/>
    </row>
    <row r="413" spans="5:5" x14ac:dyDescent="0.3">
      <c r="E413" s="114"/>
    </row>
    <row r="414" spans="5:5" x14ac:dyDescent="0.3">
      <c r="E414" s="114"/>
    </row>
    <row r="415" spans="5:5" x14ac:dyDescent="0.3">
      <c r="E415" s="114"/>
    </row>
    <row r="416" spans="5:5" x14ac:dyDescent="0.3">
      <c r="E416" s="114"/>
    </row>
    <row r="417" spans="5:5" x14ac:dyDescent="0.3">
      <c r="E417" s="114"/>
    </row>
    <row r="418" spans="5:5" x14ac:dyDescent="0.3">
      <c r="E418" s="114"/>
    </row>
    <row r="419" spans="5:5" x14ac:dyDescent="0.3">
      <c r="E419" s="114"/>
    </row>
    <row r="420" spans="5:5" x14ac:dyDescent="0.3">
      <c r="E420" s="114"/>
    </row>
    <row r="421" spans="5:5" x14ac:dyDescent="0.3">
      <c r="E421" s="114"/>
    </row>
    <row r="422" spans="5:5" x14ac:dyDescent="0.3">
      <c r="E422" s="114"/>
    </row>
    <row r="423" spans="5:5" x14ac:dyDescent="0.3">
      <c r="E423" s="114"/>
    </row>
    <row r="424" spans="5:5" x14ac:dyDescent="0.3">
      <c r="E424" s="114"/>
    </row>
    <row r="425" spans="5:5" x14ac:dyDescent="0.3">
      <c r="E425" s="114"/>
    </row>
    <row r="426" spans="5:5" x14ac:dyDescent="0.3">
      <c r="E426" s="114"/>
    </row>
    <row r="427" spans="5:5" x14ac:dyDescent="0.3">
      <c r="E427" s="114"/>
    </row>
    <row r="428" spans="5:5" x14ac:dyDescent="0.3">
      <c r="E428" s="114"/>
    </row>
    <row r="429" spans="5:5" x14ac:dyDescent="0.3">
      <c r="E429" s="114"/>
    </row>
    <row r="430" spans="5:5" x14ac:dyDescent="0.3">
      <c r="E430" s="115"/>
    </row>
    <row r="431" spans="5:5" x14ac:dyDescent="0.3">
      <c r="E431" s="115"/>
    </row>
    <row r="432" spans="5:5" x14ac:dyDescent="0.3">
      <c r="E432" s="115"/>
    </row>
    <row r="433" spans="5:5" x14ac:dyDescent="0.3">
      <c r="E433" s="115"/>
    </row>
    <row r="434" spans="5:5" x14ac:dyDescent="0.3">
      <c r="E434" s="115"/>
    </row>
    <row r="435" spans="5:5" x14ac:dyDescent="0.3">
      <c r="E435" s="115"/>
    </row>
    <row r="436" spans="5:5" x14ac:dyDescent="0.3">
      <c r="E436" s="115"/>
    </row>
    <row r="437" spans="5:5" x14ac:dyDescent="0.3">
      <c r="E437" s="115"/>
    </row>
    <row r="438" spans="5:5" x14ac:dyDescent="0.3">
      <c r="E438" s="115"/>
    </row>
    <row r="439" spans="5:5" x14ac:dyDescent="0.3">
      <c r="E439" s="115"/>
    </row>
    <row r="440" spans="5:5" x14ac:dyDescent="0.3">
      <c r="E440" s="115"/>
    </row>
    <row r="441" spans="5:5" x14ac:dyDescent="0.3">
      <c r="E441" s="115"/>
    </row>
    <row r="442" spans="5:5" x14ac:dyDescent="0.3">
      <c r="E442" s="115"/>
    </row>
    <row r="443" spans="5:5" x14ac:dyDescent="0.3">
      <c r="E443" s="115"/>
    </row>
    <row r="444" spans="5:5" x14ac:dyDescent="0.3">
      <c r="E444" s="115"/>
    </row>
    <row r="445" spans="5:5" x14ac:dyDescent="0.3">
      <c r="E445" s="115"/>
    </row>
    <row r="446" spans="5:5" x14ac:dyDescent="0.3">
      <c r="E446" s="115"/>
    </row>
    <row r="447" spans="5:5" x14ac:dyDescent="0.3">
      <c r="E447" s="115"/>
    </row>
    <row r="448" spans="5:5" x14ac:dyDescent="0.3">
      <c r="E448" s="115"/>
    </row>
    <row r="449" spans="5:5" x14ac:dyDescent="0.3">
      <c r="E449" s="115"/>
    </row>
    <row r="450" spans="5:5" x14ac:dyDescent="0.3">
      <c r="E450" s="115"/>
    </row>
    <row r="451" spans="5:5" x14ac:dyDescent="0.3">
      <c r="E451" s="115"/>
    </row>
    <row r="452" spans="5:5" x14ac:dyDescent="0.3">
      <c r="E452" s="115"/>
    </row>
    <row r="453" spans="5:5" x14ac:dyDescent="0.3">
      <c r="E453" s="115"/>
    </row>
    <row r="454" spans="5:5" x14ac:dyDescent="0.3">
      <c r="E454" s="115"/>
    </row>
    <row r="455" spans="5:5" x14ac:dyDescent="0.3">
      <c r="E455" s="115"/>
    </row>
    <row r="456" spans="5:5" x14ac:dyDescent="0.3">
      <c r="E456" s="115"/>
    </row>
    <row r="457" spans="5:5" x14ac:dyDescent="0.3">
      <c r="E457" s="115"/>
    </row>
    <row r="458" spans="5:5" x14ac:dyDescent="0.3">
      <c r="E458" s="115"/>
    </row>
    <row r="459" spans="5:5" x14ac:dyDescent="0.3">
      <c r="E459" s="115"/>
    </row>
    <row r="460" spans="5:5" x14ac:dyDescent="0.3">
      <c r="E460" s="115"/>
    </row>
    <row r="461" spans="5:5" x14ac:dyDescent="0.3">
      <c r="E461" s="115"/>
    </row>
    <row r="462" spans="5:5" x14ac:dyDescent="0.3">
      <c r="E462" s="115"/>
    </row>
    <row r="463" spans="5:5" x14ac:dyDescent="0.3">
      <c r="E463" s="115"/>
    </row>
    <row r="464" spans="5:5" x14ac:dyDescent="0.3">
      <c r="E464" s="115"/>
    </row>
    <row r="465" spans="5:5" x14ac:dyDescent="0.3">
      <c r="E465" s="115"/>
    </row>
    <row r="466" spans="5:5" x14ac:dyDescent="0.3">
      <c r="E466" s="115"/>
    </row>
    <row r="467" spans="5:5" x14ac:dyDescent="0.3">
      <c r="E467" s="115"/>
    </row>
    <row r="468" spans="5:5" x14ac:dyDescent="0.3">
      <c r="E468" s="115"/>
    </row>
    <row r="469" spans="5:5" x14ac:dyDescent="0.3">
      <c r="E469" s="115"/>
    </row>
    <row r="470" spans="5:5" x14ac:dyDescent="0.3">
      <c r="E470" s="115"/>
    </row>
    <row r="471" spans="5:5" x14ac:dyDescent="0.3">
      <c r="E471" s="115"/>
    </row>
    <row r="472" spans="5:5" x14ac:dyDescent="0.3">
      <c r="E472" s="115"/>
    </row>
    <row r="473" spans="5:5" x14ac:dyDescent="0.3">
      <c r="E473" s="115"/>
    </row>
    <row r="474" spans="5:5" x14ac:dyDescent="0.3">
      <c r="E474" s="115"/>
    </row>
    <row r="475" spans="5:5" x14ac:dyDescent="0.3">
      <c r="E475" s="115"/>
    </row>
    <row r="476" spans="5:5" x14ac:dyDescent="0.3">
      <c r="E476" s="115"/>
    </row>
    <row r="477" spans="5:5" x14ac:dyDescent="0.3">
      <c r="E477" s="115"/>
    </row>
    <row r="478" spans="5:5" x14ac:dyDescent="0.3">
      <c r="E478" s="115"/>
    </row>
    <row r="479" spans="5:5" x14ac:dyDescent="0.3">
      <c r="E479" s="115"/>
    </row>
    <row r="480" spans="5:5" x14ac:dyDescent="0.3">
      <c r="E480" s="115"/>
    </row>
    <row r="481" spans="5:5" x14ac:dyDescent="0.3">
      <c r="E481" s="115"/>
    </row>
    <row r="482" spans="5:5" x14ac:dyDescent="0.3">
      <c r="E482" s="115"/>
    </row>
    <row r="483" spans="5:5" x14ac:dyDescent="0.3">
      <c r="E483" s="115"/>
    </row>
    <row r="484" spans="5:5" x14ac:dyDescent="0.3">
      <c r="E484" s="115"/>
    </row>
    <row r="485" spans="5:5" x14ac:dyDescent="0.3">
      <c r="E485" s="115"/>
    </row>
    <row r="486" spans="5:5" x14ac:dyDescent="0.3">
      <c r="E486" s="115"/>
    </row>
    <row r="487" spans="5:5" x14ac:dyDescent="0.3">
      <c r="E487" s="115"/>
    </row>
    <row r="488" spans="5:5" x14ac:dyDescent="0.3">
      <c r="E488" s="115"/>
    </row>
    <row r="489" spans="5:5" x14ac:dyDescent="0.3">
      <c r="E489" s="115"/>
    </row>
    <row r="490" spans="5:5" x14ac:dyDescent="0.3">
      <c r="E490" s="115"/>
    </row>
    <row r="491" spans="5:5" x14ac:dyDescent="0.3">
      <c r="E491" s="115"/>
    </row>
    <row r="492" spans="5:5" x14ac:dyDescent="0.3">
      <c r="E492" s="115"/>
    </row>
    <row r="493" spans="5:5" x14ac:dyDescent="0.3">
      <c r="E493" s="115"/>
    </row>
    <row r="494" spans="5:5" x14ac:dyDescent="0.3">
      <c r="E494" s="115"/>
    </row>
    <row r="495" spans="5:5" x14ac:dyDescent="0.3">
      <c r="E495" s="115"/>
    </row>
    <row r="496" spans="5:5" x14ac:dyDescent="0.3">
      <c r="E496" s="115"/>
    </row>
    <row r="497" spans="5:5" x14ac:dyDescent="0.3">
      <c r="E497" s="115"/>
    </row>
    <row r="498" spans="5:5" x14ac:dyDescent="0.3">
      <c r="E498" s="115"/>
    </row>
    <row r="499" spans="5:5" x14ac:dyDescent="0.3">
      <c r="E499" s="115"/>
    </row>
    <row r="500" spans="5:5" x14ac:dyDescent="0.3">
      <c r="E500" s="115"/>
    </row>
    <row r="501" spans="5:5" x14ac:dyDescent="0.3">
      <c r="E501" s="115"/>
    </row>
    <row r="502" spans="5:5" x14ac:dyDescent="0.3">
      <c r="E502" s="115"/>
    </row>
    <row r="503" spans="5:5" x14ac:dyDescent="0.3">
      <c r="E503" s="115"/>
    </row>
    <row r="504" spans="5:5" x14ac:dyDescent="0.3">
      <c r="E504" s="115"/>
    </row>
    <row r="505" spans="5:5" x14ac:dyDescent="0.3">
      <c r="E505" s="115"/>
    </row>
    <row r="506" spans="5:5" x14ac:dyDescent="0.3">
      <c r="E506" s="115"/>
    </row>
    <row r="507" spans="5:5" x14ac:dyDescent="0.3">
      <c r="E507" s="115"/>
    </row>
    <row r="508" spans="5:5" x14ac:dyDescent="0.3">
      <c r="E508" s="115"/>
    </row>
    <row r="509" spans="5:5" x14ac:dyDescent="0.3">
      <c r="E509" s="115"/>
    </row>
    <row r="510" spans="5:5" x14ac:dyDescent="0.3">
      <c r="E510" s="115"/>
    </row>
    <row r="511" spans="5:5" x14ac:dyDescent="0.3">
      <c r="E511" s="115"/>
    </row>
    <row r="512" spans="5:5" x14ac:dyDescent="0.3">
      <c r="E512" s="115"/>
    </row>
    <row r="513" spans="5:5" x14ac:dyDescent="0.3">
      <c r="E513" s="115"/>
    </row>
    <row r="514" spans="5:5" x14ac:dyDescent="0.3">
      <c r="E514" s="115"/>
    </row>
    <row r="515" spans="5:5" x14ac:dyDescent="0.3">
      <c r="E515" s="115"/>
    </row>
    <row r="516" spans="5:5" x14ac:dyDescent="0.3">
      <c r="E516" s="115"/>
    </row>
    <row r="517" spans="5:5" x14ac:dyDescent="0.3">
      <c r="E517" s="115"/>
    </row>
    <row r="518" spans="5:5" x14ac:dyDescent="0.3">
      <c r="E518" s="115"/>
    </row>
    <row r="519" spans="5:5" x14ac:dyDescent="0.3">
      <c r="E519" s="115"/>
    </row>
    <row r="520" spans="5:5" x14ac:dyDescent="0.3">
      <c r="E520" s="115"/>
    </row>
    <row r="521" spans="5:5" x14ac:dyDescent="0.3">
      <c r="E521" s="115"/>
    </row>
    <row r="522" spans="5:5" x14ac:dyDescent="0.3">
      <c r="E522" s="115"/>
    </row>
    <row r="523" spans="5:5" x14ac:dyDescent="0.3">
      <c r="E523" s="115"/>
    </row>
    <row r="524" spans="5:5" x14ac:dyDescent="0.3">
      <c r="E524" s="115"/>
    </row>
    <row r="525" spans="5:5" x14ac:dyDescent="0.3">
      <c r="E525" s="115"/>
    </row>
    <row r="526" spans="5:5" x14ac:dyDescent="0.3">
      <c r="E526" s="115"/>
    </row>
    <row r="527" spans="5:5" x14ac:dyDescent="0.3">
      <c r="E527" s="115"/>
    </row>
    <row r="528" spans="5:5" x14ac:dyDescent="0.3">
      <c r="E528" s="115"/>
    </row>
    <row r="529" spans="5:5" x14ac:dyDescent="0.3">
      <c r="E529" s="115"/>
    </row>
    <row r="530" spans="5:5" x14ac:dyDescent="0.3">
      <c r="E530" s="115"/>
    </row>
    <row r="531" spans="5:5" x14ac:dyDescent="0.3">
      <c r="E531" s="115"/>
    </row>
    <row r="532" spans="5:5" x14ac:dyDescent="0.3">
      <c r="E532" s="115"/>
    </row>
    <row r="533" spans="5:5" x14ac:dyDescent="0.3">
      <c r="E533" s="115"/>
    </row>
    <row r="534" spans="5:5" x14ac:dyDescent="0.3">
      <c r="E534" s="115"/>
    </row>
    <row r="535" spans="5:5" x14ac:dyDescent="0.3">
      <c r="E535" s="115"/>
    </row>
    <row r="536" spans="5:5" x14ac:dyDescent="0.3">
      <c r="E536" s="115"/>
    </row>
    <row r="537" spans="5:5" x14ac:dyDescent="0.3">
      <c r="E537" s="115"/>
    </row>
    <row r="538" spans="5:5" x14ac:dyDescent="0.3">
      <c r="E538" s="115"/>
    </row>
    <row r="539" spans="5:5" x14ac:dyDescent="0.3">
      <c r="E539" s="115"/>
    </row>
    <row r="540" spans="5:5" x14ac:dyDescent="0.3">
      <c r="E540" s="115"/>
    </row>
    <row r="541" spans="5:5" x14ac:dyDescent="0.3">
      <c r="E541" s="115"/>
    </row>
    <row r="542" spans="5:5" x14ac:dyDescent="0.3">
      <c r="E542" s="115"/>
    </row>
    <row r="543" spans="5:5" x14ac:dyDescent="0.3">
      <c r="E543" s="115"/>
    </row>
    <row r="544" spans="5:5" x14ac:dyDescent="0.3">
      <c r="E544" s="115"/>
    </row>
    <row r="545" spans="5:5" x14ac:dyDescent="0.3">
      <c r="E545" s="115"/>
    </row>
    <row r="546" spans="5:5" x14ac:dyDescent="0.3">
      <c r="E546" s="115"/>
    </row>
    <row r="547" spans="5:5" x14ac:dyDescent="0.3">
      <c r="E547" s="115"/>
    </row>
    <row r="548" spans="5:5" x14ac:dyDescent="0.3">
      <c r="E548" s="115"/>
    </row>
    <row r="549" spans="5:5" x14ac:dyDescent="0.3">
      <c r="E549" s="115"/>
    </row>
    <row r="550" spans="5:5" x14ac:dyDescent="0.3">
      <c r="E550" s="115"/>
    </row>
    <row r="551" spans="5:5" x14ac:dyDescent="0.3">
      <c r="E551" s="115"/>
    </row>
    <row r="552" spans="5:5" x14ac:dyDescent="0.3">
      <c r="E552" s="115"/>
    </row>
    <row r="553" spans="5:5" x14ac:dyDescent="0.3">
      <c r="E553" s="115"/>
    </row>
    <row r="554" spans="5:5" x14ac:dyDescent="0.3">
      <c r="E554" s="115"/>
    </row>
    <row r="555" spans="5:5" x14ac:dyDescent="0.3">
      <c r="E555" s="115"/>
    </row>
    <row r="556" spans="5:5" x14ac:dyDescent="0.3">
      <c r="E556" s="115"/>
    </row>
    <row r="557" spans="5:5" x14ac:dyDescent="0.3">
      <c r="E557" s="115"/>
    </row>
    <row r="558" spans="5:5" x14ac:dyDescent="0.3">
      <c r="E558" s="115"/>
    </row>
    <row r="559" spans="5:5" x14ac:dyDescent="0.3">
      <c r="E559" s="115"/>
    </row>
    <row r="560" spans="5:5" x14ac:dyDescent="0.3">
      <c r="E560" s="115"/>
    </row>
    <row r="561" spans="5:5" x14ac:dyDescent="0.3">
      <c r="E561" s="115"/>
    </row>
    <row r="562" spans="5:5" x14ac:dyDescent="0.3">
      <c r="E562" s="115"/>
    </row>
    <row r="563" spans="5:5" x14ac:dyDescent="0.3">
      <c r="E563" s="115"/>
    </row>
    <row r="564" spans="5:5" x14ac:dyDescent="0.3">
      <c r="E564" s="115"/>
    </row>
    <row r="565" spans="5:5" x14ac:dyDescent="0.3">
      <c r="E565" s="115"/>
    </row>
    <row r="566" spans="5:5" x14ac:dyDescent="0.3">
      <c r="E566" s="115"/>
    </row>
    <row r="567" spans="5:5" x14ac:dyDescent="0.3">
      <c r="E567" s="115"/>
    </row>
    <row r="568" spans="5:5" x14ac:dyDescent="0.3">
      <c r="E568" s="115"/>
    </row>
    <row r="569" spans="5:5" x14ac:dyDescent="0.3">
      <c r="E569" s="115"/>
    </row>
    <row r="570" spans="5:5" x14ac:dyDescent="0.3">
      <c r="E570" s="115"/>
    </row>
    <row r="571" spans="5:5" x14ac:dyDescent="0.3">
      <c r="E571" s="115"/>
    </row>
    <row r="572" spans="5:5" x14ac:dyDescent="0.3">
      <c r="E572" s="115"/>
    </row>
    <row r="573" spans="5:5" x14ac:dyDescent="0.3">
      <c r="E573" s="115"/>
    </row>
    <row r="574" spans="5:5" x14ac:dyDescent="0.3">
      <c r="E574" s="115"/>
    </row>
    <row r="575" spans="5:5" x14ac:dyDescent="0.3">
      <c r="E575" s="115"/>
    </row>
    <row r="576" spans="5:5" x14ac:dyDescent="0.3">
      <c r="E576" s="115"/>
    </row>
    <row r="577" spans="5:5" x14ac:dyDescent="0.3">
      <c r="E577" s="115"/>
    </row>
    <row r="578" spans="5:5" x14ac:dyDescent="0.3">
      <c r="E578" s="115"/>
    </row>
    <row r="579" spans="5:5" x14ac:dyDescent="0.3">
      <c r="E579" s="115"/>
    </row>
    <row r="580" spans="5:5" x14ac:dyDescent="0.3">
      <c r="E580" s="115"/>
    </row>
    <row r="581" spans="5:5" x14ac:dyDescent="0.3">
      <c r="E581" s="115"/>
    </row>
    <row r="582" spans="5:5" x14ac:dyDescent="0.3">
      <c r="E582" s="115"/>
    </row>
    <row r="583" spans="5:5" x14ac:dyDescent="0.3">
      <c r="E583" s="115"/>
    </row>
    <row r="584" spans="5:5" x14ac:dyDescent="0.3">
      <c r="E584" s="115"/>
    </row>
    <row r="585" spans="5:5" x14ac:dyDescent="0.3">
      <c r="E585" s="115"/>
    </row>
    <row r="586" spans="5:5" x14ac:dyDescent="0.3">
      <c r="E586" s="115"/>
    </row>
    <row r="587" spans="5:5" x14ac:dyDescent="0.3">
      <c r="E587" s="115"/>
    </row>
    <row r="588" spans="5:5" x14ac:dyDescent="0.3">
      <c r="E588" s="115"/>
    </row>
    <row r="589" spans="5:5" x14ac:dyDescent="0.3">
      <c r="E589" s="115"/>
    </row>
    <row r="590" spans="5:5" x14ac:dyDescent="0.3">
      <c r="E590" s="115"/>
    </row>
    <row r="591" spans="5:5" x14ac:dyDescent="0.3">
      <c r="E591" s="115"/>
    </row>
    <row r="592" spans="5:5" x14ac:dyDescent="0.3">
      <c r="E592" s="115"/>
    </row>
    <row r="593" spans="5:5" x14ac:dyDescent="0.3">
      <c r="E593" s="115"/>
    </row>
    <row r="594" spans="5:5" x14ac:dyDescent="0.3">
      <c r="E594" s="115"/>
    </row>
    <row r="595" spans="5:5" x14ac:dyDescent="0.3">
      <c r="E595" s="115"/>
    </row>
    <row r="596" spans="5:5" x14ac:dyDescent="0.3">
      <c r="E596" s="115"/>
    </row>
    <row r="597" spans="5:5" x14ac:dyDescent="0.3">
      <c r="E597" s="115"/>
    </row>
    <row r="598" spans="5:5" x14ac:dyDescent="0.3">
      <c r="E598" s="115"/>
    </row>
    <row r="599" spans="5:5" x14ac:dyDescent="0.3">
      <c r="E599" s="115"/>
    </row>
    <row r="600" spans="5:5" x14ac:dyDescent="0.3">
      <c r="E600" s="115"/>
    </row>
    <row r="601" spans="5:5" x14ac:dyDescent="0.3">
      <c r="E601" s="115"/>
    </row>
    <row r="602" spans="5:5" x14ac:dyDescent="0.3">
      <c r="E602" s="115"/>
    </row>
    <row r="603" spans="5:5" x14ac:dyDescent="0.3">
      <c r="E603" s="115"/>
    </row>
    <row r="604" spans="5:5" x14ac:dyDescent="0.3">
      <c r="E604" s="115"/>
    </row>
    <row r="605" spans="5:5" x14ac:dyDescent="0.3">
      <c r="E605" s="115"/>
    </row>
    <row r="606" spans="5:5" x14ac:dyDescent="0.3">
      <c r="E606" s="115"/>
    </row>
    <row r="607" spans="5:5" x14ac:dyDescent="0.3">
      <c r="E607" s="115"/>
    </row>
    <row r="608" spans="5:5" x14ac:dyDescent="0.3">
      <c r="E608" s="115"/>
    </row>
    <row r="609" spans="5:5" x14ac:dyDescent="0.3">
      <c r="E609" s="115"/>
    </row>
    <row r="610" spans="5:5" x14ac:dyDescent="0.3">
      <c r="E610" s="115"/>
    </row>
    <row r="611" spans="5:5" x14ac:dyDescent="0.3">
      <c r="E611" s="115"/>
    </row>
    <row r="612" spans="5:5" x14ac:dyDescent="0.3">
      <c r="E612" s="115"/>
    </row>
    <row r="613" spans="5:5" x14ac:dyDescent="0.3">
      <c r="E613" s="115"/>
    </row>
    <row r="614" spans="5:5" x14ac:dyDescent="0.3">
      <c r="E614" s="115"/>
    </row>
    <row r="615" spans="5:5" x14ac:dyDescent="0.3">
      <c r="E615" s="115"/>
    </row>
    <row r="616" spans="5:5" x14ac:dyDescent="0.3">
      <c r="E616" s="115"/>
    </row>
    <row r="617" spans="5:5" x14ac:dyDescent="0.3">
      <c r="E617" s="115"/>
    </row>
    <row r="618" spans="5:5" x14ac:dyDescent="0.3">
      <c r="E618" s="115"/>
    </row>
    <row r="619" spans="5:5" x14ac:dyDescent="0.3">
      <c r="E619" s="115"/>
    </row>
    <row r="620" spans="5:5" x14ac:dyDescent="0.3">
      <c r="E620" s="115"/>
    </row>
    <row r="621" spans="5:5" x14ac:dyDescent="0.3">
      <c r="E621" s="115"/>
    </row>
    <row r="622" spans="5:5" x14ac:dyDescent="0.3">
      <c r="E622" s="115"/>
    </row>
    <row r="623" spans="5:5" x14ac:dyDescent="0.3">
      <c r="E623" s="115"/>
    </row>
    <row r="624" spans="5:5" x14ac:dyDescent="0.3">
      <c r="E624" s="115"/>
    </row>
    <row r="625" spans="5:5" x14ac:dyDescent="0.3">
      <c r="E625" s="115"/>
    </row>
    <row r="626" spans="5:5" x14ac:dyDescent="0.3">
      <c r="E626" s="115"/>
    </row>
    <row r="627" spans="5:5" x14ac:dyDescent="0.3">
      <c r="E627" s="115"/>
    </row>
    <row r="628" spans="5:5" x14ac:dyDescent="0.3">
      <c r="E628" s="115"/>
    </row>
    <row r="629" spans="5:5" x14ac:dyDescent="0.3">
      <c r="E629" s="115"/>
    </row>
    <row r="630" spans="5:5" x14ac:dyDescent="0.3">
      <c r="E630" s="115"/>
    </row>
    <row r="631" spans="5:5" x14ac:dyDescent="0.3">
      <c r="E631" s="115"/>
    </row>
    <row r="632" spans="5:5" x14ac:dyDescent="0.3">
      <c r="E632" s="115"/>
    </row>
    <row r="633" spans="5:5" x14ac:dyDescent="0.3">
      <c r="E633" s="115"/>
    </row>
    <row r="634" spans="5:5" x14ac:dyDescent="0.3">
      <c r="E634" s="115"/>
    </row>
    <row r="635" spans="5:5" x14ac:dyDescent="0.3">
      <c r="E635" s="115"/>
    </row>
    <row r="636" spans="5:5" x14ac:dyDescent="0.3">
      <c r="E636" s="115"/>
    </row>
    <row r="637" spans="5:5" x14ac:dyDescent="0.3">
      <c r="E637" s="115"/>
    </row>
    <row r="638" spans="5:5" x14ac:dyDescent="0.3">
      <c r="E638" s="115"/>
    </row>
    <row r="639" spans="5:5" x14ac:dyDescent="0.3">
      <c r="E639" s="115"/>
    </row>
    <row r="640" spans="5:5" x14ac:dyDescent="0.3">
      <c r="E640" s="115"/>
    </row>
    <row r="641" spans="5:5" x14ac:dyDescent="0.3">
      <c r="E641" s="115"/>
    </row>
    <row r="642" spans="5:5" x14ac:dyDescent="0.3">
      <c r="E642" s="115"/>
    </row>
    <row r="643" spans="5:5" x14ac:dyDescent="0.3">
      <c r="E643" s="115"/>
    </row>
    <row r="644" spans="5:5" x14ac:dyDescent="0.3">
      <c r="E644" s="115"/>
    </row>
    <row r="645" spans="5:5" x14ac:dyDescent="0.3">
      <c r="E645" s="115"/>
    </row>
    <row r="646" spans="5:5" x14ac:dyDescent="0.3">
      <c r="E646" s="115"/>
    </row>
    <row r="647" spans="5:5" x14ac:dyDescent="0.3">
      <c r="E647" s="115"/>
    </row>
    <row r="648" spans="5:5" x14ac:dyDescent="0.3">
      <c r="E648" s="115"/>
    </row>
    <row r="649" spans="5:5" x14ac:dyDescent="0.3">
      <c r="E649" s="115"/>
    </row>
    <row r="650" spans="5:5" x14ac:dyDescent="0.3">
      <c r="E650" s="115"/>
    </row>
    <row r="651" spans="5:5" x14ac:dyDescent="0.3">
      <c r="E651" s="115"/>
    </row>
    <row r="652" spans="5:5" x14ac:dyDescent="0.3">
      <c r="E652" s="115"/>
    </row>
    <row r="653" spans="5:5" x14ac:dyDescent="0.3">
      <c r="E653" s="115"/>
    </row>
    <row r="654" spans="5:5" x14ac:dyDescent="0.3">
      <c r="E654" s="115"/>
    </row>
    <row r="655" spans="5:5" x14ac:dyDescent="0.3">
      <c r="E655" s="115"/>
    </row>
    <row r="656" spans="5:5" x14ac:dyDescent="0.3">
      <c r="E656" s="115"/>
    </row>
    <row r="657" spans="5:5" x14ac:dyDescent="0.3">
      <c r="E657" s="115"/>
    </row>
    <row r="658" spans="5:5" x14ac:dyDescent="0.3">
      <c r="E658" s="115"/>
    </row>
    <row r="659" spans="5:5" x14ac:dyDescent="0.3">
      <c r="E659" s="115"/>
    </row>
    <row r="660" spans="5:5" x14ac:dyDescent="0.3">
      <c r="E660" s="115"/>
    </row>
    <row r="661" spans="5:5" x14ac:dyDescent="0.3">
      <c r="E661" s="115"/>
    </row>
    <row r="662" spans="5:5" x14ac:dyDescent="0.3">
      <c r="E662" s="115"/>
    </row>
    <row r="663" spans="5:5" x14ac:dyDescent="0.3">
      <c r="E663" s="115"/>
    </row>
    <row r="664" spans="5:5" x14ac:dyDescent="0.3">
      <c r="E664" s="115"/>
    </row>
    <row r="665" spans="5:5" x14ac:dyDescent="0.3">
      <c r="E665" s="115"/>
    </row>
    <row r="666" spans="5:5" x14ac:dyDescent="0.3">
      <c r="E666" s="115"/>
    </row>
    <row r="667" spans="5:5" x14ac:dyDescent="0.3">
      <c r="E667" s="115"/>
    </row>
    <row r="668" spans="5:5" x14ac:dyDescent="0.3">
      <c r="E668" s="115"/>
    </row>
    <row r="669" spans="5:5" x14ac:dyDescent="0.3">
      <c r="E669" s="115"/>
    </row>
    <row r="670" spans="5:5" x14ac:dyDescent="0.3">
      <c r="E670" s="115"/>
    </row>
    <row r="671" spans="5:5" x14ac:dyDescent="0.3">
      <c r="E671" s="115"/>
    </row>
    <row r="672" spans="5:5" x14ac:dyDescent="0.3">
      <c r="E672" s="115"/>
    </row>
    <row r="673" spans="5:5" x14ac:dyDescent="0.3">
      <c r="E673" s="115"/>
    </row>
    <row r="674" spans="5:5" x14ac:dyDescent="0.3">
      <c r="E674" s="115"/>
    </row>
    <row r="675" spans="5:5" x14ac:dyDescent="0.3">
      <c r="E675" s="115"/>
    </row>
    <row r="676" spans="5:5" x14ac:dyDescent="0.3">
      <c r="E676" s="115"/>
    </row>
    <row r="677" spans="5:5" x14ac:dyDescent="0.3">
      <c r="E677" s="115"/>
    </row>
    <row r="678" spans="5:5" x14ac:dyDescent="0.3">
      <c r="E678" s="115"/>
    </row>
    <row r="679" spans="5:5" x14ac:dyDescent="0.3">
      <c r="E679" s="115"/>
    </row>
    <row r="680" spans="5:5" x14ac:dyDescent="0.3">
      <c r="E680" s="115"/>
    </row>
    <row r="681" spans="5:5" x14ac:dyDescent="0.3">
      <c r="E681" s="115"/>
    </row>
    <row r="682" spans="5:5" x14ac:dyDescent="0.3">
      <c r="E682" s="115"/>
    </row>
    <row r="683" spans="5:5" x14ac:dyDescent="0.3">
      <c r="E683" s="115"/>
    </row>
    <row r="684" spans="5:5" x14ac:dyDescent="0.3">
      <c r="E684" s="115"/>
    </row>
    <row r="685" spans="5:5" x14ac:dyDescent="0.3">
      <c r="E685" s="115"/>
    </row>
    <row r="686" spans="5:5" x14ac:dyDescent="0.3">
      <c r="E686" s="115"/>
    </row>
    <row r="687" spans="5:5" x14ac:dyDescent="0.3">
      <c r="E687" s="115"/>
    </row>
    <row r="688" spans="5:5" x14ac:dyDescent="0.3">
      <c r="E688" s="115"/>
    </row>
    <row r="689" spans="5:5" x14ac:dyDescent="0.3">
      <c r="E689" s="115"/>
    </row>
    <row r="690" spans="5:5" x14ac:dyDescent="0.3">
      <c r="E690" s="115"/>
    </row>
    <row r="691" spans="5:5" x14ac:dyDescent="0.3">
      <c r="E691" s="115"/>
    </row>
    <row r="692" spans="5:5" x14ac:dyDescent="0.3">
      <c r="E692" s="115"/>
    </row>
    <row r="693" spans="5:5" x14ac:dyDescent="0.3">
      <c r="E693" s="115"/>
    </row>
    <row r="694" spans="5:5" x14ac:dyDescent="0.3">
      <c r="E694" s="115"/>
    </row>
    <row r="695" spans="5:5" x14ac:dyDescent="0.3">
      <c r="E695" s="115"/>
    </row>
    <row r="696" spans="5:5" x14ac:dyDescent="0.3">
      <c r="E696" s="115"/>
    </row>
    <row r="697" spans="5:5" x14ac:dyDescent="0.3">
      <c r="E697" s="115"/>
    </row>
    <row r="698" spans="5:5" x14ac:dyDescent="0.3">
      <c r="E698" s="115"/>
    </row>
    <row r="699" spans="5:5" x14ac:dyDescent="0.3">
      <c r="E699" s="115"/>
    </row>
    <row r="700" spans="5:5" x14ac:dyDescent="0.3">
      <c r="E700" s="115"/>
    </row>
    <row r="701" spans="5:5" x14ac:dyDescent="0.3">
      <c r="E701" s="115"/>
    </row>
    <row r="702" spans="5:5" x14ac:dyDescent="0.3">
      <c r="E702" s="115"/>
    </row>
    <row r="703" spans="5:5" x14ac:dyDescent="0.3">
      <c r="E703" s="115"/>
    </row>
    <row r="704" spans="5:5" x14ac:dyDescent="0.3">
      <c r="E704" s="115"/>
    </row>
    <row r="705" spans="5:5" x14ac:dyDescent="0.3">
      <c r="E705" s="115"/>
    </row>
    <row r="706" spans="5:5" x14ac:dyDescent="0.3">
      <c r="E706" s="115"/>
    </row>
    <row r="707" spans="5:5" x14ac:dyDescent="0.3">
      <c r="E707" s="115"/>
    </row>
    <row r="708" spans="5:5" x14ac:dyDescent="0.3">
      <c r="E708" s="115"/>
    </row>
    <row r="709" spans="5:5" x14ac:dyDescent="0.3">
      <c r="E709" s="115"/>
    </row>
    <row r="710" spans="5:5" x14ac:dyDescent="0.3">
      <c r="E710" s="115"/>
    </row>
    <row r="711" spans="5:5" x14ac:dyDescent="0.3">
      <c r="E711" s="115"/>
    </row>
    <row r="712" spans="5:5" x14ac:dyDescent="0.3">
      <c r="E712" s="115"/>
    </row>
    <row r="713" spans="5:5" x14ac:dyDescent="0.3">
      <c r="E713" s="115"/>
    </row>
    <row r="714" spans="5:5" x14ac:dyDescent="0.3">
      <c r="E714" s="115"/>
    </row>
    <row r="715" spans="5:5" x14ac:dyDescent="0.3">
      <c r="E715" s="115"/>
    </row>
    <row r="716" spans="5:5" x14ac:dyDescent="0.3">
      <c r="E716" s="115"/>
    </row>
    <row r="717" spans="5:5" x14ac:dyDescent="0.3">
      <c r="E717" s="115"/>
    </row>
    <row r="718" spans="5:5" x14ac:dyDescent="0.3">
      <c r="E718" s="115"/>
    </row>
    <row r="719" spans="5:5" x14ac:dyDescent="0.3">
      <c r="E719" s="115"/>
    </row>
    <row r="720" spans="5:5" x14ac:dyDescent="0.3">
      <c r="E720" s="115"/>
    </row>
    <row r="721" spans="5:5" x14ac:dyDescent="0.3">
      <c r="E721" s="115"/>
    </row>
    <row r="722" spans="5:5" x14ac:dyDescent="0.3">
      <c r="E722" s="115"/>
    </row>
    <row r="723" spans="5:5" x14ac:dyDescent="0.3">
      <c r="E723" s="115"/>
    </row>
    <row r="724" spans="5:5" x14ac:dyDescent="0.3">
      <c r="E724" s="115"/>
    </row>
    <row r="725" spans="5:5" x14ac:dyDescent="0.3">
      <c r="E725" s="115"/>
    </row>
    <row r="726" spans="5:5" x14ac:dyDescent="0.3">
      <c r="E726" s="115"/>
    </row>
    <row r="727" spans="5:5" x14ac:dyDescent="0.3">
      <c r="E727" s="115"/>
    </row>
    <row r="728" spans="5:5" x14ac:dyDescent="0.3">
      <c r="E728" s="115"/>
    </row>
    <row r="729" spans="5:5" x14ac:dyDescent="0.3">
      <c r="E729" s="115"/>
    </row>
    <row r="730" spans="5:5" x14ac:dyDescent="0.3">
      <c r="E730" s="115"/>
    </row>
    <row r="731" spans="5:5" x14ac:dyDescent="0.3">
      <c r="E731" s="115"/>
    </row>
    <row r="732" spans="5:5" x14ac:dyDescent="0.3">
      <c r="E732" s="115"/>
    </row>
    <row r="733" spans="5:5" x14ac:dyDescent="0.3">
      <c r="E733" s="115"/>
    </row>
    <row r="734" spans="5:5" x14ac:dyDescent="0.3">
      <c r="E734" s="115"/>
    </row>
    <row r="735" spans="5:5" x14ac:dyDescent="0.3">
      <c r="E735" s="115"/>
    </row>
    <row r="736" spans="5:5" x14ac:dyDescent="0.3">
      <c r="E736" s="115"/>
    </row>
    <row r="737" spans="5:5" x14ac:dyDescent="0.3">
      <c r="E737" s="115"/>
    </row>
    <row r="738" spans="5:5" x14ac:dyDescent="0.3">
      <c r="E738" s="115"/>
    </row>
    <row r="739" spans="5:5" x14ac:dyDescent="0.3">
      <c r="E739" s="115"/>
    </row>
    <row r="740" spans="5:5" x14ac:dyDescent="0.3">
      <c r="E740" s="115"/>
    </row>
    <row r="741" spans="5:5" x14ac:dyDescent="0.3">
      <c r="E741" s="115"/>
    </row>
    <row r="742" spans="5:5" x14ac:dyDescent="0.3">
      <c r="E742" s="115"/>
    </row>
    <row r="743" spans="5:5" x14ac:dyDescent="0.3">
      <c r="E743" s="115"/>
    </row>
    <row r="744" spans="5:5" x14ac:dyDescent="0.3">
      <c r="E744" s="115"/>
    </row>
    <row r="745" spans="5:5" x14ac:dyDescent="0.3">
      <c r="E745" s="115"/>
    </row>
    <row r="746" spans="5:5" x14ac:dyDescent="0.3">
      <c r="E746" s="115"/>
    </row>
    <row r="747" spans="5:5" x14ac:dyDescent="0.3">
      <c r="E747" s="115"/>
    </row>
    <row r="748" spans="5:5" x14ac:dyDescent="0.3">
      <c r="E748" s="115"/>
    </row>
    <row r="749" spans="5:5" x14ac:dyDescent="0.3">
      <c r="E749" s="115"/>
    </row>
    <row r="750" spans="5:5" x14ac:dyDescent="0.3">
      <c r="E750" s="115"/>
    </row>
    <row r="751" spans="5:5" x14ac:dyDescent="0.3">
      <c r="E751" s="115"/>
    </row>
    <row r="752" spans="5:5" x14ac:dyDescent="0.3">
      <c r="E752" s="115"/>
    </row>
    <row r="753" spans="5:5" x14ac:dyDescent="0.3">
      <c r="E753" s="115"/>
    </row>
    <row r="754" spans="5:5" x14ac:dyDescent="0.3">
      <c r="E754" s="115"/>
    </row>
    <row r="755" spans="5:5" x14ac:dyDescent="0.3">
      <c r="E755" s="115"/>
    </row>
    <row r="756" spans="5:5" x14ac:dyDescent="0.3">
      <c r="E756" s="115"/>
    </row>
    <row r="757" spans="5:5" x14ac:dyDescent="0.3">
      <c r="E757" s="115"/>
    </row>
    <row r="758" spans="5:5" x14ac:dyDescent="0.3">
      <c r="E758" s="115"/>
    </row>
    <row r="759" spans="5:5" x14ac:dyDescent="0.3">
      <c r="E759" s="115"/>
    </row>
    <row r="760" spans="5:5" x14ac:dyDescent="0.3">
      <c r="E760" s="115"/>
    </row>
    <row r="761" spans="5:5" x14ac:dyDescent="0.3">
      <c r="E761" s="115"/>
    </row>
    <row r="762" spans="5:5" x14ac:dyDescent="0.3">
      <c r="E762" s="115"/>
    </row>
    <row r="763" spans="5:5" x14ac:dyDescent="0.3">
      <c r="E763" s="115"/>
    </row>
    <row r="764" spans="5:5" x14ac:dyDescent="0.3">
      <c r="E764" s="115"/>
    </row>
    <row r="765" spans="5:5" x14ac:dyDescent="0.3">
      <c r="E765" s="115"/>
    </row>
    <row r="766" spans="5:5" x14ac:dyDescent="0.3">
      <c r="E766" s="115"/>
    </row>
    <row r="767" spans="5:5" x14ac:dyDescent="0.3">
      <c r="E767" s="115"/>
    </row>
    <row r="768" spans="5:5" x14ac:dyDescent="0.3">
      <c r="E768" s="115"/>
    </row>
    <row r="769" spans="5:5" x14ac:dyDescent="0.3">
      <c r="E769" s="115"/>
    </row>
    <row r="770" spans="5:5" x14ac:dyDescent="0.3">
      <c r="E770" s="115"/>
    </row>
    <row r="771" spans="5:5" x14ac:dyDescent="0.3">
      <c r="E771" s="115"/>
    </row>
    <row r="772" spans="5:5" x14ac:dyDescent="0.3">
      <c r="E772" s="115"/>
    </row>
    <row r="773" spans="5:5" x14ac:dyDescent="0.3">
      <c r="E773" s="115"/>
    </row>
    <row r="774" spans="5:5" x14ac:dyDescent="0.3">
      <c r="E774" s="115"/>
    </row>
    <row r="775" spans="5:5" x14ac:dyDescent="0.3">
      <c r="E775" s="115"/>
    </row>
    <row r="776" spans="5:5" x14ac:dyDescent="0.3">
      <c r="E776" s="115"/>
    </row>
    <row r="777" spans="5:5" x14ac:dyDescent="0.3">
      <c r="E777" s="115"/>
    </row>
    <row r="778" spans="5:5" x14ac:dyDescent="0.3">
      <c r="E778" s="115"/>
    </row>
    <row r="779" spans="5:5" x14ac:dyDescent="0.3">
      <c r="E779" s="115"/>
    </row>
    <row r="780" spans="5:5" x14ac:dyDescent="0.3">
      <c r="E780" s="115"/>
    </row>
    <row r="781" spans="5:5" x14ac:dyDescent="0.3">
      <c r="E781" s="115"/>
    </row>
    <row r="782" spans="5:5" x14ac:dyDescent="0.3">
      <c r="E782" s="115"/>
    </row>
    <row r="783" spans="5:5" x14ac:dyDescent="0.3">
      <c r="E783" s="115"/>
    </row>
    <row r="784" spans="5:5" x14ac:dyDescent="0.3">
      <c r="E784" s="115"/>
    </row>
    <row r="785" spans="5:5" x14ac:dyDescent="0.3">
      <c r="E785" s="115"/>
    </row>
    <row r="786" spans="5:5" x14ac:dyDescent="0.3">
      <c r="E786" s="115"/>
    </row>
    <row r="787" spans="5:5" x14ac:dyDescent="0.3">
      <c r="E787" s="115"/>
    </row>
    <row r="788" spans="5:5" x14ac:dyDescent="0.3">
      <c r="E788" s="115"/>
    </row>
    <row r="789" spans="5:5" x14ac:dyDescent="0.3">
      <c r="E789" s="115"/>
    </row>
    <row r="790" spans="5:5" x14ac:dyDescent="0.3">
      <c r="E790" s="115"/>
    </row>
    <row r="791" spans="5:5" x14ac:dyDescent="0.3">
      <c r="E791" s="115"/>
    </row>
    <row r="792" spans="5:5" x14ac:dyDescent="0.3">
      <c r="E792" s="115"/>
    </row>
    <row r="793" spans="5:5" x14ac:dyDescent="0.3">
      <c r="E793" s="115"/>
    </row>
    <row r="794" spans="5:5" x14ac:dyDescent="0.3">
      <c r="E794" s="115"/>
    </row>
    <row r="795" spans="5:5" x14ac:dyDescent="0.3">
      <c r="E795" s="115"/>
    </row>
    <row r="796" spans="5:5" x14ac:dyDescent="0.3">
      <c r="E796" s="115"/>
    </row>
    <row r="797" spans="5:5" x14ac:dyDescent="0.3">
      <c r="E797" s="115"/>
    </row>
    <row r="798" spans="5:5" x14ac:dyDescent="0.3">
      <c r="E798" s="115"/>
    </row>
    <row r="799" spans="5:5" x14ac:dyDescent="0.3">
      <c r="E799" s="115"/>
    </row>
    <row r="800" spans="5:5" x14ac:dyDescent="0.3">
      <c r="E800" s="115"/>
    </row>
    <row r="801" spans="5:5" x14ac:dyDescent="0.3">
      <c r="E801" s="115"/>
    </row>
    <row r="802" spans="5:5" x14ac:dyDescent="0.3">
      <c r="E802" s="115"/>
    </row>
    <row r="803" spans="5:5" x14ac:dyDescent="0.3">
      <c r="E803" s="115"/>
    </row>
    <row r="804" spans="5:5" x14ac:dyDescent="0.3">
      <c r="E804" s="115"/>
    </row>
    <row r="805" spans="5:5" x14ac:dyDescent="0.3">
      <c r="E805" s="115"/>
    </row>
    <row r="806" spans="5:5" x14ac:dyDescent="0.3">
      <c r="E806" s="115"/>
    </row>
    <row r="807" spans="5:5" x14ac:dyDescent="0.3">
      <c r="E807" s="115"/>
    </row>
    <row r="808" spans="5:5" x14ac:dyDescent="0.3">
      <c r="E808" s="115"/>
    </row>
    <row r="809" spans="5:5" x14ac:dyDescent="0.3">
      <c r="E809" s="115"/>
    </row>
    <row r="810" spans="5:5" x14ac:dyDescent="0.3">
      <c r="E810" s="115"/>
    </row>
    <row r="811" spans="5:5" x14ac:dyDescent="0.3">
      <c r="E811" s="115"/>
    </row>
    <row r="812" spans="5:5" x14ac:dyDescent="0.3">
      <c r="E812" s="115"/>
    </row>
    <row r="813" spans="5:5" x14ac:dyDescent="0.3">
      <c r="E813" s="115"/>
    </row>
    <row r="814" spans="5:5" x14ac:dyDescent="0.3">
      <c r="E814" s="115"/>
    </row>
    <row r="815" spans="5:5" x14ac:dyDescent="0.3">
      <c r="E815" s="115"/>
    </row>
    <row r="816" spans="5:5" x14ac:dyDescent="0.3">
      <c r="E816" s="115"/>
    </row>
    <row r="817" spans="5:5" x14ac:dyDescent="0.3">
      <c r="E817" s="115"/>
    </row>
    <row r="818" spans="5:5" x14ac:dyDescent="0.3">
      <c r="E818" s="115"/>
    </row>
    <row r="819" spans="5:5" x14ac:dyDescent="0.3">
      <c r="E819" s="115"/>
    </row>
    <row r="820" spans="5:5" x14ac:dyDescent="0.3">
      <c r="E820" s="115"/>
    </row>
    <row r="821" spans="5:5" x14ac:dyDescent="0.3">
      <c r="E821" s="115"/>
    </row>
    <row r="822" spans="5:5" x14ac:dyDescent="0.3">
      <c r="E822" s="115"/>
    </row>
    <row r="823" spans="5:5" x14ac:dyDescent="0.3">
      <c r="E823" s="115"/>
    </row>
    <row r="824" spans="5:5" x14ac:dyDescent="0.3">
      <c r="E824" s="115"/>
    </row>
    <row r="825" spans="5:5" x14ac:dyDescent="0.3">
      <c r="E825" s="115"/>
    </row>
    <row r="826" spans="5:5" x14ac:dyDescent="0.3">
      <c r="E826" s="115"/>
    </row>
    <row r="827" spans="5:5" x14ac:dyDescent="0.3">
      <c r="E827" s="115"/>
    </row>
    <row r="828" spans="5:5" x14ac:dyDescent="0.3">
      <c r="E828" s="115"/>
    </row>
    <row r="829" spans="5:5" x14ac:dyDescent="0.3">
      <c r="E829" s="115"/>
    </row>
    <row r="830" spans="5:5" x14ac:dyDescent="0.3">
      <c r="E830" s="115"/>
    </row>
    <row r="831" spans="5:5" x14ac:dyDescent="0.3">
      <c r="E831" s="115"/>
    </row>
    <row r="832" spans="5:5" x14ac:dyDescent="0.3">
      <c r="E832" s="115"/>
    </row>
    <row r="833" spans="5:5" x14ac:dyDescent="0.3">
      <c r="E833" s="115"/>
    </row>
    <row r="834" spans="5:5" x14ac:dyDescent="0.3">
      <c r="E834" s="115"/>
    </row>
    <row r="835" spans="5:5" x14ac:dyDescent="0.3">
      <c r="E835" s="115"/>
    </row>
    <row r="836" spans="5:5" x14ac:dyDescent="0.3">
      <c r="E836" s="115"/>
    </row>
    <row r="837" spans="5:5" x14ac:dyDescent="0.3">
      <c r="E837" s="115"/>
    </row>
    <row r="838" spans="5:5" x14ac:dyDescent="0.3">
      <c r="E838" s="115"/>
    </row>
    <row r="839" spans="5:5" x14ac:dyDescent="0.3">
      <c r="E839" s="115"/>
    </row>
    <row r="840" spans="5:5" x14ac:dyDescent="0.3">
      <c r="E840" s="115"/>
    </row>
    <row r="841" spans="5:5" x14ac:dyDescent="0.3">
      <c r="E841" s="115"/>
    </row>
    <row r="842" spans="5:5" x14ac:dyDescent="0.3">
      <c r="E842" s="115"/>
    </row>
    <row r="843" spans="5:5" x14ac:dyDescent="0.3">
      <c r="E843" s="115"/>
    </row>
    <row r="844" spans="5:5" x14ac:dyDescent="0.3">
      <c r="E844" s="115"/>
    </row>
    <row r="845" spans="5:5" x14ac:dyDescent="0.3">
      <c r="E845" s="115"/>
    </row>
    <row r="846" spans="5:5" x14ac:dyDescent="0.3">
      <c r="E846" s="115"/>
    </row>
    <row r="847" spans="5:5" x14ac:dyDescent="0.3">
      <c r="E847" s="115"/>
    </row>
    <row r="848" spans="5:5" x14ac:dyDescent="0.3">
      <c r="E848" s="115"/>
    </row>
    <row r="849" spans="5:5" x14ac:dyDescent="0.3">
      <c r="E849" s="115"/>
    </row>
    <row r="850" spans="5:5" x14ac:dyDescent="0.3">
      <c r="E850" s="115"/>
    </row>
    <row r="851" spans="5:5" x14ac:dyDescent="0.3">
      <c r="E851" s="115"/>
    </row>
    <row r="852" spans="5:5" x14ac:dyDescent="0.3">
      <c r="E852" s="115"/>
    </row>
    <row r="853" spans="5:5" x14ac:dyDescent="0.3">
      <c r="E853" s="115"/>
    </row>
    <row r="854" spans="5:5" x14ac:dyDescent="0.3">
      <c r="E854" s="115"/>
    </row>
    <row r="855" spans="5:5" x14ac:dyDescent="0.3">
      <c r="E855" s="115"/>
    </row>
    <row r="856" spans="5:5" x14ac:dyDescent="0.3">
      <c r="E856" s="115"/>
    </row>
    <row r="857" spans="5:5" x14ac:dyDescent="0.3">
      <c r="E857" s="115"/>
    </row>
    <row r="858" spans="5:5" x14ac:dyDescent="0.3">
      <c r="E858" s="115"/>
    </row>
    <row r="859" spans="5:5" x14ac:dyDescent="0.3">
      <c r="E859" s="115"/>
    </row>
    <row r="860" spans="5:5" x14ac:dyDescent="0.3">
      <c r="E860" s="115"/>
    </row>
    <row r="861" spans="5:5" x14ac:dyDescent="0.3">
      <c r="E861" s="115"/>
    </row>
    <row r="862" spans="5:5" x14ac:dyDescent="0.3">
      <c r="E862" s="115"/>
    </row>
    <row r="863" spans="5:5" x14ac:dyDescent="0.3">
      <c r="E863" s="115"/>
    </row>
    <row r="864" spans="5:5" x14ac:dyDescent="0.3">
      <c r="E864" s="115"/>
    </row>
    <row r="865" spans="5:5" x14ac:dyDescent="0.3">
      <c r="E865" s="115"/>
    </row>
    <row r="866" spans="5:5" x14ac:dyDescent="0.3">
      <c r="E866" s="115"/>
    </row>
    <row r="867" spans="5:5" x14ac:dyDescent="0.3">
      <c r="E867" s="115"/>
    </row>
    <row r="868" spans="5:5" x14ac:dyDescent="0.3">
      <c r="E868" s="115"/>
    </row>
    <row r="869" spans="5:5" x14ac:dyDescent="0.3">
      <c r="E869" s="115"/>
    </row>
    <row r="870" spans="5:5" x14ac:dyDescent="0.3">
      <c r="E870" s="115"/>
    </row>
    <row r="871" spans="5:5" x14ac:dyDescent="0.3">
      <c r="E871" s="115"/>
    </row>
    <row r="872" spans="5:5" x14ac:dyDescent="0.3">
      <c r="E872" s="115"/>
    </row>
    <row r="873" spans="5:5" x14ac:dyDescent="0.3">
      <c r="E873" s="115"/>
    </row>
    <row r="874" spans="5:5" x14ac:dyDescent="0.3">
      <c r="E874" s="115"/>
    </row>
    <row r="875" spans="5:5" x14ac:dyDescent="0.3">
      <c r="E875" s="115"/>
    </row>
    <row r="876" spans="5:5" x14ac:dyDescent="0.3">
      <c r="E876" s="115"/>
    </row>
    <row r="877" spans="5:5" x14ac:dyDescent="0.3">
      <c r="E877" s="115"/>
    </row>
    <row r="878" spans="5:5" x14ac:dyDescent="0.3">
      <c r="E878" s="115"/>
    </row>
    <row r="879" spans="5:5" x14ac:dyDescent="0.3">
      <c r="E879" s="115"/>
    </row>
    <row r="880" spans="5:5" x14ac:dyDescent="0.3">
      <c r="E880" s="115"/>
    </row>
    <row r="881" spans="5:5" x14ac:dyDescent="0.3">
      <c r="E881" s="115"/>
    </row>
    <row r="882" spans="5:5" x14ac:dyDescent="0.3">
      <c r="E882" s="115"/>
    </row>
    <row r="883" spans="5:5" x14ac:dyDescent="0.3">
      <c r="E883" s="115"/>
    </row>
    <row r="884" spans="5:5" x14ac:dyDescent="0.3">
      <c r="E884" s="115"/>
    </row>
    <row r="885" spans="5:5" x14ac:dyDescent="0.3">
      <c r="E885" s="115"/>
    </row>
    <row r="886" spans="5:5" x14ac:dyDescent="0.3">
      <c r="E886" s="115"/>
    </row>
    <row r="887" spans="5:5" x14ac:dyDescent="0.3">
      <c r="E887" s="115"/>
    </row>
    <row r="888" spans="5:5" x14ac:dyDescent="0.3">
      <c r="E888" s="115"/>
    </row>
    <row r="889" spans="5:5" x14ac:dyDescent="0.3">
      <c r="E889" s="115"/>
    </row>
    <row r="890" spans="5:5" x14ac:dyDescent="0.3">
      <c r="E890" s="115"/>
    </row>
    <row r="891" spans="5:5" x14ac:dyDescent="0.3">
      <c r="E891" s="115"/>
    </row>
    <row r="892" spans="5:5" x14ac:dyDescent="0.3">
      <c r="E892" s="115"/>
    </row>
    <row r="893" spans="5:5" x14ac:dyDescent="0.3">
      <c r="E893" s="115"/>
    </row>
    <row r="894" spans="5:5" x14ac:dyDescent="0.3">
      <c r="E894" s="115"/>
    </row>
    <row r="895" spans="5:5" x14ac:dyDescent="0.3">
      <c r="E895" s="115"/>
    </row>
    <row r="896" spans="5:5" x14ac:dyDescent="0.3">
      <c r="E896" s="115"/>
    </row>
    <row r="897" spans="5:5" x14ac:dyDescent="0.3">
      <c r="E897" s="115"/>
    </row>
    <row r="898" spans="5:5" x14ac:dyDescent="0.3">
      <c r="E898" s="115"/>
    </row>
    <row r="899" spans="5:5" x14ac:dyDescent="0.3">
      <c r="E899" s="115"/>
    </row>
    <row r="900" spans="5:5" x14ac:dyDescent="0.3">
      <c r="E900" s="115"/>
    </row>
    <row r="901" spans="5:5" x14ac:dyDescent="0.3">
      <c r="E901" s="115"/>
    </row>
    <row r="902" spans="5:5" x14ac:dyDescent="0.3">
      <c r="E902" s="115"/>
    </row>
    <row r="903" spans="5:5" x14ac:dyDescent="0.3">
      <c r="E903" s="115"/>
    </row>
    <row r="904" spans="5:5" x14ac:dyDescent="0.3">
      <c r="E904" s="115"/>
    </row>
    <row r="905" spans="5:5" x14ac:dyDescent="0.3">
      <c r="E905" s="115"/>
    </row>
    <row r="906" spans="5:5" x14ac:dyDescent="0.3">
      <c r="E906" s="115"/>
    </row>
    <row r="907" spans="5:5" x14ac:dyDescent="0.3">
      <c r="E907" s="115"/>
    </row>
    <row r="908" spans="5:5" x14ac:dyDescent="0.3">
      <c r="E908" s="115"/>
    </row>
    <row r="909" spans="5:5" x14ac:dyDescent="0.3">
      <c r="E909" s="115"/>
    </row>
    <row r="910" spans="5:5" x14ac:dyDescent="0.3">
      <c r="E910" s="115"/>
    </row>
    <row r="911" spans="5:5" x14ac:dyDescent="0.3">
      <c r="E911" s="115"/>
    </row>
    <row r="912" spans="5:5" x14ac:dyDescent="0.3">
      <c r="E912" s="115"/>
    </row>
    <row r="913" spans="5:5" x14ac:dyDescent="0.3">
      <c r="E913" s="115"/>
    </row>
    <row r="914" spans="5:5" x14ac:dyDescent="0.3">
      <c r="E914" s="115"/>
    </row>
    <row r="915" spans="5:5" x14ac:dyDescent="0.3">
      <c r="E915" s="115"/>
    </row>
    <row r="916" spans="5:5" x14ac:dyDescent="0.3">
      <c r="E916" s="115"/>
    </row>
    <row r="917" spans="5:5" x14ac:dyDescent="0.3">
      <c r="E917" s="115"/>
    </row>
    <row r="918" spans="5:5" x14ac:dyDescent="0.3">
      <c r="E918" s="115"/>
    </row>
    <row r="919" spans="5:5" x14ac:dyDescent="0.3">
      <c r="E919" s="115"/>
    </row>
    <row r="920" spans="5:5" x14ac:dyDescent="0.3">
      <c r="E920" s="115"/>
    </row>
    <row r="921" spans="5:5" x14ac:dyDescent="0.3">
      <c r="E921" s="115"/>
    </row>
    <row r="922" spans="5:5" x14ac:dyDescent="0.3">
      <c r="E922" s="115"/>
    </row>
    <row r="923" spans="5:5" x14ac:dyDescent="0.3">
      <c r="E923" s="115"/>
    </row>
    <row r="924" spans="5:5" x14ac:dyDescent="0.3">
      <c r="E924" s="115"/>
    </row>
    <row r="925" spans="5:5" x14ac:dyDescent="0.3">
      <c r="E925" s="115"/>
    </row>
    <row r="926" spans="5:5" x14ac:dyDescent="0.3">
      <c r="E926" s="115"/>
    </row>
    <row r="927" spans="5:5" x14ac:dyDescent="0.3">
      <c r="E927" s="115"/>
    </row>
    <row r="928" spans="5:5" x14ac:dyDescent="0.3">
      <c r="E928" s="115"/>
    </row>
    <row r="929" spans="5:5" x14ac:dyDescent="0.3">
      <c r="E929" s="115"/>
    </row>
    <row r="930" spans="5:5" x14ac:dyDescent="0.3">
      <c r="E930" s="115"/>
    </row>
    <row r="931" spans="5:5" x14ac:dyDescent="0.3">
      <c r="E931" s="115"/>
    </row>
    <row r="932" spans="5:5" x14ac:dyDescent="0.3">
      <c r="E932" s="115"/>
    </row>
    <row r="933" spans="5:5" x14ac:dyDescent="0.3">
      <c r="E933" s="115"/>
    </row>
    <row r="934" spans="5:5" x14ac:dyDescent="0.3">
      <c r="E934" s="115"/>
    </row>
    <row r="935" spans="5:5" x14ac:dyDescent="0.3">
      <c r="E935" s="115"/>
    </row>
    <row r="936" spans="5:5" x14ac:dyDescent="0.3">
      <c r="E936" s="115"/>
    </row>
    <row r="937" spans="5:5" x14ac:dyDescent="0.3">
      <c r="E937" s="115"/>
    </row>
    <row r="938" spans="5:5" x14ac:dyDescent="0.3">
      <c r="E938" s="115"/>
    </row>
    <row r="939" spans="5:5" x14ac:dyDescent="0.3">
      <c r="E939" s="115"/>
    </row>
    <row r="940" spans="5:5" x14ac:dyDescent="0.3">
      <c r="E940" s="115"/>
    </row>
    <row r="941" spans="5:5" x14ac:dyDescent="0.3">
      <c r="E941" s="115"/>
    </row>
    <row r="942" spans="5:5" x14ac:dyDescent="0.3">
      <c r="E942" s="115"/>
    </row>
    <row r="943" spans="5:5" x14ac:dyDescent="0.3">
      <c r="E943" s="115"/>
    </row>
    <row r="944" spans="5:5" x14ac:dyDescent="0.3">
      <c r="E944" s="115"/>
    </row>
    <row r="945" spans="5:5" x14ac:dyDescent="0.3">
      <c r="E945" s="115"/>
    </row>
    <row r="946" spans="5:5" x14ac:dyDescent="0.3">
      <c r="E946" s="115"/>
    </row>
    <row r="947" spans="5:5" x14ac:dyDescent="0.3">
      <c r="E947" s="115"/>
    </row>
    <row r="948" spans="5:5" x14ac:dyDescent="0.3">
      <c r="E948" s="115"/>
    </row>
    <row r="949" spans="5:5" x14ac:dyDescent="0.3">
      <c r="E949" s="115"/>
    </row>
    <row r="950" spans="5:5" x14ac:dyDescent="0.3">
      <c r="E950" s="115"/>
    </row>
    <row r="951" spans="5:5" x14ac:dyDescent="0.3">
      <c r="E951" s="115"/>
    </row>
    <row r="952" spans="5:5" x14ac:dyDescent="0.3">
      <c r="E952" s="115"/>
    </row>
    <row r="953" spans="5:5" x14ac:dyDescent="0.3">
      <c r="E953" s="115"/>
    </row>
    <row r="954" spans="5:5" x14ac:dyDescent="0.3">
      <c r="E954" s="115"/>
    </row>
    <row r="955" spans="5:5" x14ac:dyDescent="0.3">
      <c r="E955" s="115"/>
    </row>
    <row r="956" spans="5:5" x14ac:dyDescent="0.3">
      <c r="E956" s="115"/>
    </row>
    <row r="957" spans="5:5" x14ac:dyDescent="0.3">
      <c r="E957" s="115"/>
    </row>
    <row r="958" spans="5:5" x14ac:dyDescent="0.3">
      <c r="E958" s="115"/>
    </row>
    <row r="959" spans="5:5" x14ac:dyDescent="0.3">
      <c r="E959" s="115"/>
    </row>
    <row r="960" spans="5:5" x14ac:dyDescent="0.3">
      <c r="E960" s="115"/>
    </row>
    <row r="961" spans="5:5" x14ac:dyDescent="0.3">
      <c r="E961" s="115"/>
    </row>
    <row r="962" spans="5:5" x14ac:dyDescent="0.3">
      <c r="E962" s="115"/>
    </row>
    <row r="963" spans="5:5" x14ac:dyDescent="0.3">
      <c r="E963" s="115"/>
    </row>
    <row r="964" spans="5:5" x14ac:dyDescent="0.3">
      <c r="E964" s="115"/>
    </row>
    <row r="965" spans="5:5" x14ac:dyDescent="0.3">
      <c r="E965" s="115"/>
    </row>
    <row r="966" spans="5:5" x14ac:dyDescent="0.3">
      <c r="E966" s="115"/>
    </row>
    <row r="967" spans="5:5" x14ac:dyDescent="0.3">
      <c r="E967" s="115"/>
    </row>
    <row r="968" spans="5:5" x14ac:dyDescent="0.3">
      <c r="E968" s="115"/>
    </row>
    <row r="969" spans="5:5" x14ac:dyDescent="0.3">
      <c r="E969" s="115"/>
    </row>
    <row r="970" spans="5:5" x14ac:dyDescent="0.3">
      <c r="E970" s="115"/>
    </row>
    <row r="971" spans="5:5" x14ac:dyDescent="0.3">
      <c r="E971" s="115"/>
    </row>
    <row r="972" spans="5:5" x14ac:dyDescent="0.3">
      <c r="E972" s="115"/>
    </row>
    <row r="973" spans="5:5" x14ac:dyDescent="0.3">
      <c r="E973" s="115"/>
    </row>
    <row r="974" spans="5:5" x14ac:dyDescent="0.3">
      <c r="E974" s="115"/>
    </row>
    <row r="975" spans="5:5" x14ac:dyDescent="0.3">
      <c r="E975" s="115"/>
    </row>
    <row r="976" spans="5:5" x14ac:dyDescent="0.3">
      <c r="E976" s="115"/>
    </row>
    <row r="977" spans="5:5" x14ac:dyDescent="0.3">
      <c r="E977" s="115"/>
    </row>
    <row r="978" spans="5:5" x14ac:dyDescent="0.3">
      <c r="E978" s="115"/>
    </row>
    <row r="979" spans="5:5" x14ac:dyDescent="0.3">
      <c r="E979" s="115"/>
    </row>
    <row r="980" spans="5:5" x14ac:dyDescent="0.3">
      <c r="E980" s="115"/>
    </row>
    <row r="981" spans="5:5" x14ac:dyDescent="0.3">
      <c r="E981" s="115"/>
    </row>
    <row r="982" spans="5:5" x14ac:dyDescent="0.3">
      <c r="E982" s="115"/>
    </row>
    <row r="983" spans="5:5" x14ac:dyDescent="0.3">
      <c r="E983" s="115"/>
    </row>
    <row r="984" spans="5:5" x14ac:dyDescent="0.3">
      <c r="E984" s="115"/>
    </row>
    <row r="985" spans="5:5" x14ac:dyDescent="0.3">
      <c r="E985" s="115"/>
    </row>
    <row r="986" spans="5:5" x14ac:dyDescent="0.3">
      <c r="E986" s="115"/>
    </row>
    <row r="987" spans="5:5" x14ac:dyDescent="0.3">
      <c r="E987" s="115"/>
    </row>
    <row r="988" spans="5:5" x14ac:dyDescent="0.3">
      <c r="E988" s="115"/>
    </row>
    <row r="989" spans="5:5" x14ac:dyDescent="0.3">
      <c r="E989" s="115"/>
    </row>
    <row r="990" spans="5:5" x14ac:dyDescent="0.3">
      <c r="E990" s="115"/>
    </row>
    <row r="991" spans="5:5" x14ac:dyDescent="0.3">
      <c r="E991" s="115"/>
    </row>
    <row r="992" spans="5:5" x14ac:dyDescent="0.3">
      <c r="E992" s="115"/>
    </row>
  </sheetData>
  <sheetProtection algorithmName="SHA-512" hashValue="ibDT+zRiCI2aW3C6r/W3/ENZkNJDP0gXqc1KBZDPQcPsQrsnHcNi4o4cFr55d3N4P5DKwrv2AA4Xnt8nVAeuyg==" saltValue="EMCAn0FjxWhoVrrJMPHrEA==" spinCount="100000" sheet="1" objects="1" scenarios="1" selectLockedCells="1"/>
  <mergeCells count="2">
    <mergeCell ref="B3:C3"/>
    <mergeCell ref="B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43"/>
  <sheetViews>
    <sheetView workbookViewId="0"/>
  </sheetViews>
  <sheetFormatPr defaultColWidth="9.109375" defaultRowHeight="14.4" x14ac:dyDescent="0.3"/>
  <cols>
    <col min="1" max="1" width="9.109375" style="2"/>
    <col min="2" max="2" width="11.5546875" style="2" customWidth="1"/>
    <col min="3" max="3" width="47.44140625" style="2" customWidth="1"/>
    <col min="4" max="4" width="9" style="2" customWidth="1"/>
    <col min="5" max="5" width="9.44140625" style="2" customWidth="1"/>
    <col min="6" max="6" width="14" style="2" customWidth="1"/>
    <col min="7" max="7" width="12.109375" style="2" customWidth="1"/>
    <col min="8" max="8" width="8.5546875" style="2" customWidth="1"/>
    <col min="9" max="9" width="9.109375" style="2"/>
    <col min="10" max="10" width="9.33203125" style="2" customWidth="1"/>
    <col min="11" max="11" width="9.5546875" style="2" customWidth="1"/>
    <col min="12" max="12" width="10.6640625" style="2" customWidth="1"/>
    <col min="13" max="18" width="9.109375" style="2"/>
    <col min="19" max="19" width="2.88671875" style="2" customWidth="1"/>
    <col min="20" max="16384" width="9.109375" style="2"/>
  </cols>
  <sheetData>
    <row r="2" spans="2:36" ht="18.75" customHeight="1" x14ac:dyDescent="0.3">
      <c r="B2" s="4" t="s">
        <v>204</v>
      </c>
      <c r="C2" s="3"/>
      <c r="E2" s="116"/>
      <c r="F2" s="454" t="s">
        <v>214</v>
      </c>
      <c r="G2" s="454"/>
      <c r="H2" s="454"/>
      <c r="I2" s="454"/>
      <c r="J2" s="454"/>
      <c r="K2" s="454"/>
      <c r="L2" s="454"/>
      <c r="M2" s="454"/>
      <c r="N2" s="454"/>
    </row>
    <row r="3" spans="2:36" ht="20.25" customHeight="1" thickBot="1" x14ac:dyDescent="0.35">
      <c r="B3" s="19" t="s">
        <v>192</v>
      </c>
      <c r="C3" s="20"/>
      <c r="D3" s="117" t="s">
        <v>191</v>
      </c>
      <c r="F3" s="454"/>
      <c r="G3" s="454"/>
      <c r="H3" s="454"/>
      <c r="I3" s="454"/>
      <c r="J3" s="454"/>
      <c r="K3" s="454"/>
      <c r="L3" s="454"/>
      <c r="M3" s="454"/>
      <c r="N3" s="454"/>
      <c r="U3" s="40"/>
      <c r="V3" s="40"/>
      <c r="W3" s="40"/>
      <c r="X3" s="40"/>
      <c r="Y3" s="40"/>
      <c r="Z3" s="40"/>
      <c r="AA3" s="40"/>
      <c r="AB3" s="40"/>
      <c r="AC3" s="40"/>
      <c r="AD3" s="40"/>
      <c r="AE3" s="40"/>
      <c r="AF3" s="40"/>
      <c r="AG3" s="40"/>
      <c r="AH3" s="40"/>
      <c r="AI3" s="40"/>
      <c r="AJ3" s="40"/>
    </row>
    <row r="4" spans="2:36" ht="15.75" customHeight="1" x14ac:dyDescent="0.3">
      <c r="B4" s="21" t="s">
        <v>260</v>
      </c>
      <c r="C4" s="22" t="s">
        <v>283</v>
      </c>
      <c r="D4" s="228">
        <v>0.15</v>
      </c>
      <c r="F4" s="454"/>
      <c r="G4" s="454"/>
      <c r="H4" s="454"/>
      <c r="I4" s="454"/>
      <c r="J4" s="454"/>
      <c r="K4" s="454"/>
      <c r="L4" s="454"/>
      <c r="M4" s="454"/>
      <c r="N4" s="454"/>
      <c r="U4" s="40"/>
      <c r="V4" s="40"/>
      <c r="W4" s="40"/>
      <c r="X4" s="40"/>
      <c r="Y4" s="40"/>
      <c r="Z4" s="40"/>
      <c r="AA4" s="40"/>
      <c r="AB4" s="40"/>
      <c r="AC4" s="40"/>
      <c r="AD4" s="40"/>
      <c r="AE4" s="40"/>
      <c r="AF4" s="40"/>
      <c r="AG4" s="40"/>
      <c r="AH4" s="40"/>
      <c r="AI4" s="40"/>
      <c r="AJ4" s="40"/>
    </row>
    <row r="5" spans="2:36" ht="18" customHeight="1" x14ac:dyDescent="0.3">
      <c r="B5" s="23" t="s">
        <v>261</v>
      </c>
      <c r="C5" s="24" t="s">
        <v>284</v>
      </c>
      <c r="D5" s="229">
        <v>0.95</v>
      </c>
      <c r="E5" s="118"/>
    </row>
    <row r="6" spans="2:36" ht="16.5" customHeight="1" x14ac:dyDescent="0.3">
      <c r="B6" s="25" t="s">
        <v>201</v>
      </c>
      <c r="C6" s="26" t="s">
        <v>190</v>
      </c>
      <c r="D6" s="27">
        <f>'Planting List '!I17</f>
        <v>0</v>
      </c>
      <c r="F6" s="28" t="s">
        <v>205</v>
      </c>
    </row>
    <row r="7" spans="2:36" ht="15.75" customHeight="1" x14ac:dyDescent="0.35">
      <c r="B7" s="25" t="s">
        <v>199</v>
      </c>
      <c r="C7" s="26" t="s">
        <v>219</v>
      </c>
      <c r="D7" s="27">
        <f>P26</f>
        <v>830.08040265267471</v>
      </c>
      <c r="F7" s="455" t="s">
        <v>262</v>
      </c>
      <c r="G7" s="455"/>
      <c r="H7" s="455"/>
      <c r="I7" s="455"/>
      <c r="J7" s="455"/>
      <c r="K7" s="455"/>
      <c r="L7" s="455"/>
      <c r="M7" s="455"/>
      <c r="N7" s="455"/>
    </row>
    <row r="8" spans="2:36" ht="15.75" customHeight="1" x14ac:dyDescent="0.35">
      <c r="B8" s="25" t="s">
        <v>200</v>
      </c>
      <c r="C8" s="26" t="s">
        <v>220</v>
      </c>
      <c r="D8" s="27">
        <f>Q26</f>
        <v>550.33872773963139</v>
      </c>
      <c r="F8" s="455" t="s">
        <v>263</v>
      </c>
      <c r="G8" s="455"/>
      <c r="H8" s="455"/>
      <c r="I8" s="455"/>
      <c r="J8" s="455"/>
      <c r="K8" s="455"/>
      <c r="L8" s="455"/>
      <c r="M8" s="455"/>
      <c r="N8" s="455"/>
    </row>
    <row r="9" spans="2:36" ht="15.75" customHeight="1" x14ac:dyDescent="0.3">
      <c r="B9" s="25" t="s">
        <v>259</v>
      </c>
      <c r="C9" s="26" t="s">
        <v>285</v>
      </c>
      <c r="D9" s="237">
        <v>0.75</v>
      </c>
      <c r="F9" s="456" t="s">
        <v>206</v>
      </c>
      <c r="G9" s="456"/>
      <c r="H9" s="456"/>
      <c r="I9" s="456"/>
      <c r="J9" s="456"/>
      <c r="K9" s="456"/>
      <c r="L9" s="456"/>
      <c r="M9" s="456"/>
      <c r="N9" s="456"/>
    </row>
    <row r="10" spans="2:36" ht="16.5" customHeight="1" x14ac:dyDescent="0.3">
      <c r="B10" s="109"/>
      <c r="C10" s="253" t="s">
        <v>189</v>
      </c>
      <c r="D10" s="238">
        <f>ROUNDUP((bigN*(-(m^2*(-1 + p)) + s^2)*'drop down menu values (hide)'!A10^2)/((-1 + bigN)*m^2*p*D4^2 + (-(m^2*(-1 + p)) + s^2)*'drop down menu values (hide)'!A10^2),0)</f>
        <v>0</v>
      </c>
      <c r="F10" s="456" t="s">
        <v>217</v>
      </c>
      <c r="G10" s="456"/>
      <c r="H10" s="456"/>
      <c r="I10" s="456"/>
      <c r="J10" s="456"/>
      <c r="K10" s="456"/>
      <c r="L10" s="456"/>
      <c r="M10" s="456"/>
      <c r="N10" s="456"/>
    </row>
    <row r="11" spans="2:36" ht="15.75" customHeight="1" x14ac:dyDescent="0.3">
      <c r="B11" s="239"/>
      <c r="C11" s="241"/>
      <c r="D11" s="242"/>
      <c r="E11" s="240"/>
      <c r="F11" s="456"/>
      <c r="G11" s="456"/>
      <c r="H11" s="456"/>
      <c r="I11" s="456"/>
      <c r="J11" s="456"/>
      <c r="K11" s="456"/>
      <c r="L11" s="456"/>
      <c r="M11" s="456"/>
      <c r="N11" s="456"/>
    </row>
    <row r="12" spans="2:36" ht="15.75" customHeight="1" x14ac:dyDescent="0.3">
      <c r="F12" s="456" t="s">
        <v>218</v>
      </c>
      <c r="G12" s="456"/>
      <c r="H12" s="456"/>
      <c r="I12" s="456"/>
      <c r="J12" s="456"/>
      <c r="K12" s="456"/>
      <c r="L12" s="456"/>
      <c r="M12" s="456"/>
      <c r="N12" s="456"/>
    </row>
    <row r="13" spans="2:36" ht="15.75" customHeight="1" x14ac:dyDescent="0.3">
      <c r="F13" s="456"/>
      <c r="G13" s="456"/>
      <c r="H13" s="456"/>
      <c r="I13" s="456"/>
      <c r="J13" s="456"/>
      <c r="K13" s="456"/>
      <c r="L13" s="456"/>
      <c r="M13" s="456"/>
      <c r="N13" s="456"/>
    </row>
    <row r="14" spans="2:36" ht="16.5" customHeight="1" x14ac:dyDescent="0.3">
      <c r="F14" s="457" t="s">
        <v>258</v>
      </c>
      <c r="G14" s="458"/>
      <c r="H14" s="458"/>
      <c r="I14" s="458"/>
      <c r="J14" s="458"/>
      <c r="K14" s="458"/>
      <c r="L14" s="458"/>
      <c r="M14" s="458"/>
      <c r="N14" s="459"/>
    </row>
    <row r="15" spans="2:36" ht="15" customHeight="1" x14ac:dyDescent="0.3">
      <c r="F15" s="460"/>
      <c r="G15" s="461"/>
      <c r="H15" s="461"/>
      <c r="I15" s="461"/>
      <c r="J15" s="461"/>
      <c r="K15" s="461"/>
      <c r="L15" s="461"/>
      <c r="M15" s="461"/>
      <c r="N15" s="462"/>
    </row>
    <row r="16" spans="2:36" ht="15.75" customHeight="1" x14ac:dyDescent="0.3">
      <c r="F16" s="460"/>
      <c r="G16" s="461"/>
      <c r="H16" s="461"/>
      <c r="I16" s="461"/>
      <c r="J16" s="461"/>
      <c r="K16" s="461"/>
      <c r="L16" s="461"/>
      <c r="M16" s="461"/>
      <c r="N16" s="462"/>
    </row>
    <row r="17" spans="6:17" ht="18.75" hidden="1" customHeight="1" x14ac:dyDescent="0.3">
      <c r="F17" s="460"/>
      <c r="G17" s="461"/>
      <c r="H17" s="461"/>
      <c r="I17" s="461"/>
      <c r="J17" s="461"/>
      <c r="K17" s="461"/>
      <c r="L17" s="461"/>
      <c r="M17" s="461"/>
      <c r="N17" s="462"/>
    </row>
    <row r="18" spans="6:17" ht="18.75" hidden="1" customHeight="1" x14ac:dyDescent="0.3">
      <c r="F18" s="460"/>
      <c r="G18" s="461"/>
      <c r="H18" s="461"/>
      <c r="I18" s="461"/>
      <c r="J18" s="461"/>
      <c r="K18" s="461"/>
      <c r="L18" s="461"/>
      <c r="M18" s="461"/>
      <c r="N18" s="462"/>
    </row>
    <row r="19" spans="6:17" ht="17.25" customHeight="1" x14ac:dyDescent="0.3">
      <c r="F19" s="235"/>
      <c r="G19" s="235"/>
      <c r="H19" s="235"/>
      <c r="I19" s="235"/>
      <c r="J19" s="235"/>
      <c r="K19" s="236"/>
      <c r="L19" s="236"/>
      <c r="M19" s="236"/>
      <c r="N19" s="236"/>
    </row>
    <row r="20" spans="6:17" ht="15.75" customHeight="1" x14ac:dyDescent="0.3">
      <c r="F20" s="453" t="s">
        <v>433</v>
      </c>
      <c r="G20" s="453"/>
      <c r="H20" s="453"/>
      <c r="I20" s="453"/>
      <c r="J20" s="453"/>
      <c r="K20" s="453"/>
      <c r="L20" s="453"/>
      <c r="M20" s="453"/>
    </row>
    <row r="21" spans="6:17" ht="15" customHeight="1" thickBot="1" x14ac:dyDescent="0.35">
      <c r="F21" s="29" t="s">
        <v>187</v>
      </c>
      <c r="G21" s="29" t="s">
        <v>1</v>
      </c>
      <c r="H21" s="29" t="s">
        <v>2</v>
      </c>
      <c r="I21" s="29" t="s">
        <v>3</v>
      </c>
      <c r="J21" s="29" t="s">
        <v>4</v>
      </c>
      <c r="K21" s="29" t="s">
        <v>5</v>
      </c>
      <c r="L21" s="29" t="s">
        <v>6</v>
      </c>
      <c r="M21" s="29" t="s">
        <v>9</v>
      </c>
      <c r="N21" s="29" t="s">
        <v>12</v>
      </c>
      <c r="O21" s="29" t="s">
        <v>80</v>
      </c>
      <c r="P21" s="29" t="s">
        <v>186</v>
      </c>
      <c r="Q21" s="29" t="s">
        <v>207</v>
      </c>
    </row>
    <row r="22" spans="6:17" ht="15" customHeight="1" x14ac:dyDescent="0.3">
      <c r="F22" s="30">
        <v>5</v>
      </c>
      <c r="G22" s="31">
        <v>127.77782592495032</v>
      </c>
      <c r="H22" s="31">
        <v>24.533189137372212</v>
      </c>
      <c r="I22" s="31">
        <v>21.462860378650312</v>
      </c>
      <c r="J22" s="31">
        <v>71.897462043365749</v>
      </c>
      <c r="K22" s="31">
        <v>70.328482695915852</v>
      </c>
      <c r="L22" s="31">
        <v>23.585999128132187</v>
      </c>
      <c r="M22" s="31">
        <v>12.450165061753674</v>
      </c>
      <c r="N22" s="31">
        <v>25.20933152732691</v>
      </c>
      <c r="O22" s="31">
        <v>63.573945976966748</v>
      </c>
      <c r="P22" s="31"/>
      <c r="Q22" s="32"/>
    </row>
    <row r="23" spans="6:17" ht="15" customHeight="1" x14ac:dyDescent="0.3">
      <c r="F23" s="33">
        <v>10</v>
      </c>
      <c r="G23" s="34">
        <v>363.34552234988189</v>
      </c>
      <c r="H23" s="34">
        <v>75.808886355908626</v>
      </c>
      <c r="I23" s="34">
        <v>63.267195803282654</v>
      </c>
      <c r="J23" s="34">
        <v>289.33001031124491</v>
      </c>
      <c r="K23" s="34">
        <v>238.54992420432751</v>
      </c>
      <c r="L23" s="34">
        <v>63.74540880063568</v>
      </c>
      <c r="M23" s="34">
        <v>201.83277801740428</v>
      </c>
      <c r="N23" s="34">
        <v>110.50449542778692</v>
      </c>
      <c r="O23" s="34">
        <v>227.34928247879952</v>
      </c>
      <c r="P23" s="34"/>
      <c r="Q23" s="35"/>
    </row>
    <row r="24" spans="6:17" ht="15" customHeight="1" x14ac:dyDescent="0.3">
      <c r="F24" s="33">
        <v>15</v>
      </c>
      <c r="G24" s="34">
        <v>707.42761622567843</v>
      </c>
      <c r="H24" s="34">
        <v>173.98515972309644</v>
      </c>
      <c r="I24" s="34">
        <v>143.01678509800342</v>
      </c>
      <c r="J24" s="34">
        <v>685.57305031498902</v>
      </c>
      <c r="K24" s="34">
        <v>528.17363490707532</v>
      </c>
      <c r="L24" s="34">
        <v>131.36937804136488</v>
      </c>
      <c r="M24" s="34">
        <v>959.43877383399092</v>
      </c>
      <c r="N24" s="34">
        <v>284.37777633230127</v>
      </c>
      <c r="O24" s="34">
        <v>429.57043909452341</v>
      </c>
      <c r="P24" s="34"/>
      <c r="Q24" s="35"/>
    </row>
    <row r="25" spans="6:17" ht="15" customHeight="1" x14ac:dyDescent="0.3">
      <c r="F25" s="33">
        <v>20</v>
      </c>
      <c r="G25" s="34">
        <v>1154.9457577713213</v>
      </c>
      <c r="H25" s="34">
        <v>338.82060766266204</v>
      </c>
      <c r="I25" s="34">
        <v>277.51239757458279</v>
      </c>
      <c r="J25" s="34">
        <v>1283.0224889735675</v>
      </c>
      <c r="K25" s="34">
        <v>953.10228656320589</v>
      </c>
      <c r="L25" s="34">
        <v>233.09827612684961</v>
      </c>
      <c r="M25" s="34">
        <v>2011.7870233949677</v>
      </c>
      <c r="N25" s="34">
        <v>570.62141283648987</v>
      </c>
      <c r="O25" s="34">
        <v>647.81337297042558</v>
      </c>
      <c r="P25" s="34"/>
      <c r="Q25" s="35"/>
    </row>
    <row r="26" spans="6:17" ht="15" customHeight="1" x14ac:dyDescent="0.3">
      <c r="F26" s="33">
        <v>25</v>
      </c>
      <c r="G26" s="36">
        <v>1702.3598351023711</v>
      </c>
      <c r="H26" s="36">
        <v>593.78218785041076</v>
      </c>
      <c r="I26" s="36">
        <v>487.0105695661187</v>
      </c>
      <c r="J26" s="36">
        <v>2099.5289758980216</v>
      </c>
      <c r="K26" s="36">
        <v>1524.6019387028107</v>
      </c>
      <c r="L26" s="36">
        <v>375.9989436386461</v>
      </c>
      <c r="M26" s="36">
        <v>2011.7870233949677</v>
      </c>
      <c r="N26" s="36">
        <v>990.68213000015498</v>
      </c>
      <c r="O26" s="36">
        <v>872.89229732375134</v>
      </c>
      <c r="P26" s="37">
        <f>AVERAGE(G25:O25)</f>
        <v>830.08040265267471</v>
      </c>
      <c r="Q26" s="37">
        <f>_xlfn.STDEV.P(G25:O25)</f>
        <v>550.33872773963139</v>
      </c>
    </row>
    <row r="27" spans="6:17" x14ac:dyDescent="0.3">
      <c r="F27" s="33">
        <v>30</v>
      </c>
      <c r="G27" s="34">
        <v>2346.9678891643825</v>
      </c>
      <c r="H27" s="34">
        <v>966.29773311158965</v>
      </c>
      <c r="I27" s="34">
        <v>795.46429821841184</v>
      </c>
      <c r="J27" s="34">
        <v>3150.1706774403297</v>
      </c>
      <c r="K27" s="34">
        <v>2252.2759882823452</v>
      </c>
      <c r="L27" s="34">
        <v>567.63421870070079</v>
      </c>
      <c r="M27" s="34">
        <v>2011.7870233949677</v>
      </c>
      <c r="N27" s="34">
        <v>1564.3863252838883</v>
      </c>
      <c r="O27" s="34">
        <v>1100.4233812323157</v>
      </c>
      <c r="P27" s="38"/>
      <c r="Q27" s="38"/>
    </row>
    <row r="28" spans="6:17" x14ac:dyDescent="0.3">
      <c r="F28" s="33">
        <v>35</v>
      </c>
      <c r="G28" s="34">
        <v>3086.5946792205682</v>
      </c>
      <c r="H28" s="34">
        <v>1487.9866415682238</v>
      </c>
      <c r="I28" s="34">
        <v>1230.7492551608527</v>
      </c>
      <c r="J28" s="34">
        <v>4448.1228032792042</v>
      </c>
      <c r="K28" s="34">
        <v>3144.5648421800979</v>
      </c>
      <c r="L28" s="34">
        <v>816.10546023070617</v>
      </c>
      <c r="M28" s="34">
        <v>2011.7870233949677</v>
      </c>
      <c r="N28" s="34">
        <v>2310.3431698183194</v>
      </c>
      <c r="O28" s="34">
        <v>1328.1130984652011</v>
      </c>
      <c r="P28" s="38"/>
      <c r="Q28" s="38"/>
    </row>
    <row r="29" spans="6:17" x14ac:dyDescent="0.3">
      <c r="F29" s="33">
        <v>40</v>
      </c>
      <c r="G29" s="34">
        <v>3919.4257975326391</v>
      </c>
      <c r="H29" s="34">
        <v>2194.8784375828609</v>
      </c>
      <c r="I29" s="34">
        <v>1824.8803913629215</v>
      </c>
      <c r="J29" s="34">
        <v>6005.1584445108383</v>
      </c>
      <c r="K29" s="34">
        <v>4209.0413374715527</v>
      </c>
      <c r="L29" s="34">
        <v>1130.0829809349841</v>
      </c>
      <c r="M29" s="34">
        <v>2011.7870233949677</v>
      </c>
      <c r="N29" s="34">
        <v>3246.1986798556832</v>
      </c>
      <c r="O29" s="34">
        <v>1328.1130984652011</v>
      </c>
      <c r="P29" s="38"/>
      <c r="Q29" s="38"/>
    </row>
    <row r="32" spans="6:17" x14ac:dyDescent="0.3">
      <c r="F32" s="319"/>
      <c r="G32" s="319"/>
      <c r="H32" s="319"/>
      <c r="I32" s="319"/>
      <c r="J32" s="319"/>
      <c r="K32" s="320"/>
      <c r="L32" s="319"/>
      <c r="M32" s="319"/>
      <c r="N32" s="319"/>
      <c r="O32" s="319"/>
    </row>
    <row r="33" spans="6:15" x14ac:dyDescent="0.3">
      <c r="F33" s="321"/>
      <c r="G33" s="320"/>
      <c r="H33" s="320"/>
      <c r="I33" s="320"/>
      <c r="J33" s="320"/>
      <c r="K33" s="320"/>
      <c r="L33" s="320"/>
      <c r="M33" s="320"/>
      <c r="N33" s="320"/>
      <c r="O33" s="320"/>
    </row>
    <row r="34" spans="6:15" x14ac:dyDescent="0.3">
      <c r="F34" s="320"/>
      <c r="G34" s="319"/>
      <c r="H34" s="319"/>
      <c r="I34" s="319"/>
      <c r="J34" s="319"/>
      <c r="K34" s="319"/>
      <c r="L34" s="319"/>
      <c r="M34" s="319"/>
      <c r="N34" s="319"/>
      <c r="O34" s="319"/>
    </row>
    <row r="35" spans="6:15" x14ac:dyDescent="0.3">
      <c r="F35" s="321"/>
      <c r="G35" s="322"/>
      <c r="H35" s="322"/>
      <c r="I35" s="322"/>
      <c r="J35" s="322"/>
      <c r="K35" s="322"/>
      <c r="L35" s="322"/>
      <c r="M35" s="322"/>
      <c r="N35" s="322"/>
      <c r="O35" s="322"/>
    </row>
    <row r="36" spans="6:15" x14ac:dyDescent="0.3">
      <c r="F36" s="321"/>
      <c r="G36" s="322"/>
      <c r="H36" s="322"/>
      <c r="I36" s="322"/>
      <c r="J36" s="322"/>
      <c r="K36" s="322"/>
      <c r="L36" s="322"/>
      <c r="M36" s="322"/>
      <c r="N36" s="322"/>
      <c r="O36" s="322"/>
    </row>
    <row r="37" spans="6:15" x14ac:dyDescent="0.3">
      <c r="F37" s="321"/>
      <c r="G37" s="322"/>
      <c r="H37" s="322"/>
      <c r="I37" s="322"/>
      <c r="J37" s="322"/>
      <c r="K37" s="322"/>
      <c r="L37" s="322"/>
      <c r="M37" s="322"/>
      <c r="N37" s="322"/>
      <c r="O37" s="322"/>
    </row>
    <row r="38" spans="6:15" x14ac:dyDescent="0.3">
      <c r="F38" s="321"/>
      <c r="G38" s="322"/>
      <c r="H38" s="322"/>
      <c r="I38" s="322"/>
      <c r="J38" s="322"/>
      <c r="K38" s="322"/>
      <c r="L38" s="322"/>
      <c r="M38" s="322"/>
      <c r="N38" s="322"/>
      <c r="O38" s="322"/>
    </row>
    <row r="39" spans="6:15" x14ac:dyDescent="0.3">
      <c r="F39" s="321"/>
      <c r="G39" s="322"/>
      <c r="H39" s="322"/>
      <c r="I39" s="322"/>
      <c r="J39" s="322"/>
      <c r="K39" s="322"/>
      <c r="L39" s="322"/>
      <c r="M39" s="322"/>
      <c r="N39" s="322"/>
      <c r="O39" s="322"/>
    </row>
    <row r="40" spans="6:15" x14ac:dyDescent="0.3">
      <c r="F40" s="321"/>
      <c r="G40" s="322"/>
      <c r="H40" s="322"/>
      <c r="I40" s="322"/>
      <c r="J40" s="322"/>
      <c r="K40" s="322"/>
      <c r="L40" s="322"/>
      <c r="M40" s="322"/>
      <c r="N40" s="322"/>
      <c r="O40" s="322"/>
    </row>
    <row r="41" spans="6:15" x14ac:dyDescent="0.3">
      <c r="F41" s="321"/>
      <c r="G41" s="322"/>
      <c r="H41" s="322"/>
      <c r="I41" s="322"/>
      <c r="J41" s="322"/>
      <c r="K41" s="322"/>
      <c r="L41" s="322"/>
      <c r="M41" s="322"/>
      <c r="N41" s="322"/>
      <c r="O41" s="322"/>
    </row>
    <row r="42" spans="6:15" x14ac:dyDescent="0.3">
      <c r="F42" s="321"/>
      <c r="G42" s="322"/>
      <c r="H42" s="322"/>
      <c r="I42" s="322"/>
      <c r="J42" s="322"/>
      <c r="K42" s="322"/>
      <c r="L42" s="322"/>
      <c r="M42" s="322"/>
      <c r="N42" s="322"/>
      <c r="O42" s="322"/>
    </row>
    <row r="43" spans="6:15" x14ac:dyDescent="0.3">
      <c r="F43" s="109"/>
      <c r="G43" s="109"/>
      <c r="H43" s="109"/>
      <c r="I43" s="109"/>
      <c r="J43" s="109"/>
      <c r="K43" s="109"/>
      <c r="L43" s="109"/>
      <c r="M43" s="109"/>
      <c r="N43" s="109"/>
      <c r="O43" s="109"/>
    </row>
  </sheetData>
  <sheetProtection algorithmName="SHA-512" hashValue="YpHIQBkOM2i97PXzZh/sjU5BVftClH7F0eXq8py/Jt8X4cZGBDlI61nf99btfTVQJ7lqIrVfbmBLYabMY0pVDg==" saltValue="i03uDC0DgrW8gKV0UzDrww==" spinCount="100000" sheet="1" objects="1" scenarios="1" selectLockedCells="1" selectUnlockedCells="1"/>
  <mergeCells count="8">
    <mergeCell ref="F20:M20"/>
    <mergeCell ref="F2:N4"/>
    <mergeCell ref="F7:N7"/>
    <mergeCell ref="F8:N8"/>
    <mergeCell ref="F9:N9"/>
    <mergeCell ref="F10:N11"/>
    <mergeCell ref="F12:N13"/>
    <mergeCell ref="F14:N18"/>
  </mergeCells>
  <dataValidations count="3">
    <dataValidation type="list" allowBlank="1" showInputMessage="1" showErrorMessage="1" sqref="D5">
      <formula1>CL_Value</formula1>
    </dataValidation>
    <dataValidation type="list" allowBlank="1" showInputMessage="1" showErrorMessage="1" sqref="D4">
      <formula1>Error</formula1>
    </dataValidation>
    <dataValidation type="list" allowBlank="1" showInputMessage="1" showErrorMessage="1" sqref="E4">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M32" sqref="M32"/>
    </sheetView>
  </sheetViews>
  <sheetFormatPr defaultColWidth="9.109375" defaultRowHeight="14.4" x14ac:dyDescent="0.3"/>
  <cols>
    <col min="1" max="1" width="12.6640625" style="40" customWidth="1"/>
    <col min="2" max="2" width="11.44140625" style="40" customWidth="1"/>
    <col min="3" max="16384" width="9.109375" style="40"/>
  </cols>
  <sheetData>
    <row r="1" spans="1:3" ht="43.2" x14ac:dyDescent="0.3">
      <c r="A1" s="119" t="s">
        <v>195</v>
      </c>
      <c r="B1" s="120" t="s">
        <v>194</v>
      </c>
      <c r="C1" s="120" t="s">
        <v>193</v>
      </c>
    </row>
    <row r="2" spans="1:3" x14ac:dyDescent="0.3">
      <c r="A2" s="121">
        <v>0.01</v>
      </c>
      <c r="B2" s="122">
        <v>0.8</v>
      </c>
      <c r="C2" s="123">
        <v>1.28</v>
      </c>
    </row>
    <row r="3" spans="1:3" x14ac:dyDescent="0.3">
      <c r="A3" s="121">
        <v>0.02</v>
      </c>
      <c r="B3" s="122">
        <v>0.85</v>
      </c>
      <c r="C3" s="123">
        <v>1.44</v>
      </c>
    </row>
    <row r="4" spans="1:3" x14ac:dyDescent="0.3">
      <c r="A4" s="121">
        <v>0.05</v>
      </c>
      <c r="B4" s="122">
        <v>0.9</v>
      </c>
      <c r="C4" s="123">
        <v>1.64</v>
      </c>
    </row>
    <row r="5" spans="1:3" x14ac:dyDescent="0.3">
      <c r="A5" s="121">
        <v>0.1</v>
      </c>
      <c r="B5" s="122">
        <v>0.95</v>
      </c>
      <c r="C5" s="123">
        <v>1.96</v>
      </c>
    </row>
    <row r="6" spans="1:3" x14ac:dyDescent="0.3">
      <c r="A6" s="121">
        <v>0.15</v>
      </c>
      <c r="B6" s="122">
        <v>0.98</v>
      </c>
      <c r="C6" s="123">
        <v>2.33</v>
      </c>
    </row>
    <row r="7" spans="1:3" x14ac:dyDescent="0.3">
      <c r="A7" s="121">
        <v>0.2</v>
      </c>
      <c r="B7" s="122">
        <v>0.99</v>
      </c>
      <c r="C7" s="123">
        <v>2.58</v>
      </c>
    </row>
    <row r="10" spans="1:3" x14ac:dyDescent="0.3">
      <c r="A10" s="40">
        <f>VLOOKUP('Sample Size Calculator'!D5,'drop down menu values (hide)'!B2:C7,2,FALSE)</f>
        <v>1.96</v>
      </c>
    </row>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91"/>
  <sheetViews>
    <sheetView workbookViewId="0">
      <selection activeCell="B5" sqref="B5"/>
    </sheetView>
  </sheetViews>
  <sheetFormatPr defaultColWidth="9.109375" defaultRowHeight="14.4" x14ac:dyDescent="0.3"/>
  <cols>
    <col min="1" max="1" width="9.33203125" style="40" customWidth="1"/>
    <col min="2" max="2" width="12.5546875" style="40" customWidth="1"/>
    <col min="3" max="3" width="8.6640625" style="40" customWidth="1"/>
    <col min="4" max="4" width="13.5546875" style="40" customWidth="1"/>
    <col min="5" max="5" width="15.33203125" style="40" customWidth="1"/>
    <col min="6" max="16384" width="9.109375" style="40"/>
  </cols>
  <sheetData>
    <row r="2" spans="2:21" x14ac:dyDescent="0.3">
      <c r="D2" s="301" t="s">
        <v>289</v>
      </c>
      <c r="E2" s="302"/>
      <c r="F2" s="302"/>
      <c r="G2" s="302"/>
      <c r="H2" s="303"/>
      <c r="I2" s="232"/>
      <c r="J2" s="232"/>
      <c r="K2" s="232"/>
      <c r="L2" s="232"/>
      <c r="M2" s="232"/>
      <c r="N2" s="232"/>
      <c r="O2" s="232"/>
    </row>
    <row r="4" spans="2:21" ht="29.4" thickBot="1" x14ac:dyDescent="0.35">
      <c r="B4" s="313" t="s">
        <v>290</v>
      </c>
      <c r="D4" s="254" t="s">
        <v>205</v>
      </c>
      <c r="E4" s="231"/>
    </row>
    <row r="5" spans="2:21" ht="15.75" customHeight="1" x14ac:dyDescent="0.3">
      <c r="B5" s="359">
        <f ca="1">RANDBETWEEN(1,250)</f>
        <v>202</v>
      </c>
      <c r="D5" s="463" t="s">
        <v>331</v>
      </c>
      <c r="E5" s="464"/>
      <c r="F5" s="464"/>
      <c r="G5" s="464"/>
      <c r="H5" s="464"/>
      <c r="I5" s="464"/>
      <c r="J5" s="464"/>
      <c r="K5" s="464"/>
      <c r="L5" s="464"/>
      <c r="M5" s="464"/>
      <c r="N5" s="464"/>
      <c r="O5" s="465"/>
    </row>
    <row r="6" spans="2:21" ht="15" customHeight="1" x14ac:dyDescent="0.3">
      <c r="B6" s="360">
        <f t="array" aca="1" ref="B6" ca="1">LARGE(ROW($1:$250)*NOT(COUNTIF($B$5:B5,ROW($1:$250))),RANDBETWEEN(1,(250+2-1)-ROW(B5)))</f>
        <v>106</v>
      </c>
      <c r="D6" s="466"/>
      <c r="E6" s="467"/>
      <c r="F6" s="467"/>
      <c r="G6" s="467"/>
      <c r="H6" s="467"/>
      <c r="I6" s="467"/>
      <c r="J6" s="467"/>
      <c r="K6" s="467"/>
      <c r="L6" s="467"/>
      <c r="M6" s="467"/>
      <c r="N6" s="467"/>
      <c r="O6" s="468"/>
    </row>
    <row r="7" spans="2:21" x14ac:dyDescent="0.3">
      <c r="B7" s="360"/>
      <c r="D7" s="469" t="s">
        <v>300</v>
      </c>
      <c r="E7" s="469"/>
      <c r="F7" s="469"/>
      <c r="G7" s="469"/>
      <c r="H7" s="469"/>
      <c r="I7" s="469"/>
      <c r="J7" s="469"/>
      <c r="K7" s="469"/>
      <c r="L7" s="469"/>
      <c r="M7" s="469"/>
      <c r="N7" s="469"/>
      <c r="O7" s="469"/>
    </row>
    <row r="8" spans="2:21" x14ac:dyDescent="0.3">
      <c r="B8" s="360"/>
      <c r="D8" s="469"/>
      <c r="E8" s="469"/>
      <c r="F8" s="469"/>
      <c r="G8" s="469"/>
      <c r="H8" s="469"/>
      <c r="I8" s="469"/>
      <c r="J8" s="469"/>
      <c r="K8" s="469"/>
      <c r="L8" s="469"/>
      <c r="M8" s="469"/>
      <c r="N8" s="469"/>
      <c r="O8" s="469"/>
    </row>
    <row r="9" spans="2:21" x14ac:dyDescent="0.3">
      <c r="B9" s="360"/>
      <c r="D9" s="469" t="s">
        <v>291</v>
      </c>
      <c r="E9" s="469"/>
      <c r="F9" s="469"/>
      <c r="G9" s="469"/>
      <c r="H9" s="469"/>
      <c r="I9" s="469"/>
      <c r="J9" s="469"/>
      <c r="K9" s="469"/>
      <c r="L9" s="469"/>
      <c r="M9" s="469"/>
      <c r="N9" s="469"/>
      <c r="O9" s="469"/>
    </row>
    <row r="10" spans="2:21" x14ac:dyDescent="0.3">
      <c r="B10" s="360"/>
      <c r="D10" s="469"/>
      <c r="E10" s="469"/>
      <c r="F10" s="469"/>
      <c r="G10" s="469"/>
      <c r="H10" s="469"/>
      <c r="I10" s="469"/>
      <c r="J10" s="469"/>
      <c r="K10" s="469"/>
      <c r="L10" s="469"/>
      <c r="M10" s="469"/>
      <c r="N10" s="469"/>
      <c r="O10" s="469"/>
    </row>
    <row r="11" spans="2:21" x14ac:dyDescent="0.3">
      <c r="B11" s="360"/>
      <c r="D11" s="470" t="s">
        <v>292</v>
      </c>
      <c r="E11" s="470"/>
      <c r="F11" s="470"/>
      <c r="G11" s="470"/>
      <c r="H11" s="470"/>
      <c r="I11" s="470"/>
      <c r="J11" s="470"/>
      <c r="K11" s="470"/>
      <c r="L11" s="470"/>
      <c r="M11" s="470"/>
      <c r="N11" s="470"/>
      <c r="O11" s="470"/>
    </row>
    <row r="12" spans="2:21" x14ac:dyDescent="0.3">
      <c r="B12" s="360"/>
      <c r="D12" s="469" t="s">
        <v>294</v>
      </c>
      <c r="E12" s="469"/>
      <c r="F12" s="469"/>
      <c r="G12" s="469"/>
      <c r="H12" s="469"/>
      <c r="I12" s="469"/>
      <c r="J12" s="469"/>
      <c r="K12" s="469"/>
      <c r="L12" s="469"/>
      <c r="M12" s="469"/>
      <c r="N12" s="469"/>
      <c r="O12" s="469"/>
    </row>
    <row r="13" spans="2:21" x14ac:dyDescent="0.3">
      <c r="B13" s="360"/>
      <c r="D13" s="470" t="s">
        <v>293</v>
      </c>
      <c r="E13" s="470"/>
      <c r="F13" s="470"/>
      <c r="G13" s="470"/>
      <c r="H13" s="470"/>
      <c r="I13" s="470"/>
      <c r="J13" s="470"/>
      <c r="K13" s="470"/>
      <c r="L13" s="470"/>
      <c r="M13" s="470"/>
      <c r="N13" s="470"/>
      <c r="O13" s="470"/>
      <c r="R13" s="58"/>
      <c r="S13" s="58"/>
      <c r="T13" s="58"/>
      <c r="U13" s="58"/>
    </row>
    <row r="14" spans="2:21" x14ac:dyDescent="0.3">
      <c r="B14" s="360"/>
      <c r="R14" s="232"/>
      <c r="S14" s="232"/>
      <c r="T14" s="232"/>
      <c r="U14" s="232"/>
    </row>
    <row r="15" spans="2:21" x14ac:dyDescent="0.3">
      <c r="B15" s="360"/>
      <c r="P15" s="233"/>
      <c r="R15" s="233"/>
      <c r="S15" s="233"/>
      <c r="T15" s="233"/>
      <c r="U15" s="233"/>
    </row>
    <row r="16" spans="2:21" x14ac:dyDescent="0.3">
      <c r="B16" s="360"/>
      <c r="J16" s="233"/>
      <c r="K16" s="233"/>
      <c r="L16" s="233"/>
      <c r="M16" s="233"/>
      <c r="N16" s="233"/>
      <c r="O16" s="233"/>
      <c r="P16" s="58"/>
      <c r="R16" s="58"/>
      <c r="S16" s="58"/>
      <c r="T16" s="58"/>
      <c r="U16" s="58"/>
    </row>
    <row r="17" spans="2:21" x14ac:dyDescent="0.3">
      <c r="B17" s="360"/>
      <c r="J17" s="58"/>
      <c r="K17" s="58"/>
      <c r="L17" s="58"/>
      <c r="M17" s="58"/>
      <c r="N17" s="58"/>
      <c r="O17" s="58"/>
      <c r="P17" s="58"/>
      <c r="R17" s="58"/>
      <c r="S17" s="58"/>
      <c r="T17" s="58"/>
      <c r="U17" s="58"/>
    </row>
    <row r="18" spans="2:21" x14ac:dyDescent="0.3">
      <c r="B18" s="360"/>
      <c r="J18" s="58"/>
      <c r="K18" s="58"/>
      <c r="L18" s="58"/>
      <c r="M18" s="58"/>
      <c r="N18" s="58"/>
      <c r="O18" s="58"/>
    </row>
    <row r="19" spans="2:21" x14ac:dyDescent="0.3">
      <c r="B19" s="360"/>
    </row>
    <row r="20" spans="2:21" x14ac:dyDescent="0.3">
      <c r="B20" s="360"/>
    </row>
    <row r="21" spans="2:21" x14ac:dyDescent="0.3">
      <c r="B21" s="360"/>
    </row>
    <row r="22" spans="2:21" x14ac:dyDescent="0.3">
      <c r="B22" s="360"/>
    </row>
    <row r="23" spans="2:21" x14ac:dyDescent="0.3">
      <c r="B23" s="360"/>
    </row>
    <row r="24" spans="2:21" x14ac:dyDescent="0.3">
      <c r="B24" s="360"/>
    </row>
    <row r="25" spans="2:21" x14ac:dyDescent="0.3">
      <c r="B25" s="360"/>
    </row>
    <row r="26" spans="2:21" x14ac:dyDescent="0.3">
      <c r="B26" s="360"/>
    </row>
    <row r="27" spans="2:21" x14ac:dyDescent="0.3">
      <c r="B27" s="360"/>
    </row>
    <row r="28" spans="2:21" x14ac:dyDescent="0.3">
      <c r="B28" s="360"/>
    </row>
    <row r="29" spans="2:21" x14ac:dyDescent="0.3">
      <c r="B29" s="360"/>
    </row>
    <row r="30" spans="2:21" x14ac:dyDescent="0.3">
      <c r="B30" s="360"/>
    </row>
    <row r="31" spans="2:21" x14ac:dyDescent="0.3">
      <c r="B31" s="360"/>
    </row>
    <row r="32" spans="2:21" x14ac:dyDescent="0.3">
      <c r="B32" s="360"/>
    </row>
    <row r="33" spans="2:2" x14ac:dyDescent="0.3">
      <c r="B33" s="360"/>
    </row>
    <row r="34" spans="2:2" x14ac:dyDescent="0.3">
      <c r="B34" s="360"/>
    </row>
    <row r="35" spans="2:2" x14ac:dyDescent="0.3">
      <c r="B35" s="360"/>
    </row>
    <row r="36" spans="2:2" x14ac:dyDescent="0.3">
      <c r="B36" s="360"/>
    </row>
    <row r="37" spans="2:2" x14ac:dyDescent="0.3">
      <c r="B37" s="360"/>
    </row>
    <row r="38" spans="2:2" x14ac:dyDescent="0.3">
      <c r="B38" s="360"/>
    </row>
    <row r="39" spans="2:2" x14ac:dyDescent="0.3">
      <c r="B39" s="360"/>
    </row>
    <row r="40" spans="2:2" x14ac:dyDescent="0.3">
      <c r="B40" s="360"/>
    </row>
    <row r="41" spans="2:2" x14ac:dyDescent="0.3">
      <c r="B41" s="360"/>
    </row>
    <row r="42" spans="2:2" x14ac:dyDescent="0.3">
      <c r="B42" s="360"/>
    </row>
    <row r="43" spans="2:2" x14ac:dyDescent="0.3">
      <c r="B43" s="360"/>
    </row>
    <row r="44" spans="2:2" x14ac:dyDescent="0.3">
      <c r="B44" s="360"/>
    </row>
    <row r="45" spans="2:2" x14ac:dyDescent="0.3">
      <c r="B45" s="360"/>
    </row>
    <row r="46" spans="2:2" x14ac:dyDescent="0.3">
      <c r="B46" s="360"/>
    </row>
    <row r="47" spans="2:2" x14ac:dyDescent="0.3">
      <c r="B47" s="360"/>
    </row>
    <row r="48" spans="2:2" x14ac:dyDescent="0.3">
      <c r="B48" s="360"/>
    </row>
    <row r="49" spans="2:2" x14ac:dyDescent="0.3">
      <c r="B49" s="360"/>
    </row>
    <row r="50" spans="2:2" x14ac:dyDescent="0.3">
      <c r="B50" s="360"/>
    </row>
    <row r="51" spans="2:2" x14ac:dyDescent="0.3">
      <c r="B51" s="360"/>
    </row>
    <row r="52" spans="2:2" x14ac:dyDescent="0.3">
      <c r="B52" s="360"/>
    </row>
    <row r="53" spans="2:2" x14ac:dyDescent="0.3">
      <c r="B53" s="360"/>
    </row>
    <row r="54" spans="2:2" x14ac:dyDescent="0.3">
      <c r="B54" s="360"/>
    </row>
    <row r="55" spans="2:2" x14ac:dyDescent="0.3">
      <c r="B55" s="360"/>
    </row>
    <row r="56" spans="2:2" x14ac:dyDescent="0.3">
      <c r="B56" s="360"/>
    </row>
    <row r="57" spans="2:2" x14ac:dyDescent="0.3">
      <c r="B57" s="360"/>
    </row>
    <row r="58" spans="2:2" x14ac:dyDescent="0.3">
      <c r="B58" s="360"/>
    </row>
    <row r="59" spans="2:2" x14ac:dyDescent="0.3">
      <c r="B59" s="360"/>
    </row>
    <row r="60" spans="2:2" x14ac:dyDescent="0.3">
      <c r="B60" s="360"/>
    </row>
    <row r="61" spans="2:2" x14ac:dyDescent="0.3">
      <c r="B61" s="360"/>
    </row>
    <row r="62" spans="2:2" x14ac:dyDescent="0.3">
      <c r="B62" s="360"/>
    </row>
    <row r="63" spans="2:2" x14ac:dyDescent="0.3">
      <c r="B63" s="360"/>
    </row>
    <row r="64" spans="2:2" x14ac:dyDescent="0.3">
      <c r="B64" s="360"/>
    </row>
    <row r="65" spans="2:2" x14ac:dyDescent="0.3">
      <c r="B65" s="360"/>
    </row>
    <row r="66" spans="2:2" x14ac:dyDescent="0.3">
      <c r="B66" s="360"/>
    </row>
    <row r="67" spans="2:2" x14ac:dyDescent="0.3">
      <c r="B67" s="360"/>
    </row>
    <row r="68" spans="2:2" x14ac:dyDescent="0.3">
      <c r="B68" s="360"/>
    </row>
    <row r="69" spans="2:2" x14ac:dyDescent="0.3">
      <c r="B69" s="360"/>
    </row>
    <row r="70" spans="2:2" x14ac:dyDescent="0.3">
      <c r="B70" s="360"/>
    </row>
    <row r="71" spans="2:2" x14ac:dyDescent="0.3">
      <c r="B71" s="360"/>
    </row>
    <row r="72" spans="2:2" x14ac:dyDescent="0.3">
      <c r="B72" s="360"/>
    </row>
    <row r="73" spans="2:2" x14ac:dyDescent="0.3">
      <c r="B73" s="360"/>
    </row>
    <row r="74" spans="2:2" x14ac:dyDescent="0.3">
      <c r="B74" s="360"/>
    </row>
    <row r="75" spans="2:2" x14ac:dyDescent="0.3">
      <c r="B75" s="360"/>
    </row>
    <row r="76" spans="2:2" x14ac:dyDescent="0.3">
      <c r="B76" s="360"/>
    </row>
    <row r="77" spans="2:2" x14ac:dyDescent="0.3">
      <c r="B77" s="360"/>
    </row>
    <row r="78" spans="2:2" x14ac:dyDescent="0.3">
      <c r="B78" s="360"/>
    </row>
    <row r="79" spans="2:2" x14ac:dyDescent="0.3">
      <c r="B79" s="360"/>
    </row>
    <row r="80" spans="2:2" x14ac:dyDescent="0.3">
      <c r="B80" s="360"/>
    </row>
    <row r="81" spans="2:2" x14ac:dyDescent="0.3">
      <c r="B81" s="360"/>
    </row>
    <row r="82" spans="2:2" x14ac:dyDescent="0.3">
      <c r="B82" s="360"/>
    </row>
    <row r="83" spans="2:2" x14ac:dyDescent="0.3">
      <c r="B83" s="360"/>
    </row>
    <row r="84" spans="2:2" x14ac:dyDescent="0.3">
      <c r="B84" s="360"/>
    </row>
    <row r="85" spans="2:2" x14ac:dyDescent="0.3">
      <c r="B85" s="360"/>
    </row>
    <row r="86" spans="2:2" x14ac:dyDescent="0.3">
      <c r="B86" s="360"/>
    </row>
    <row r="87" spans="2:2" x14ac:dyDescent="0.3">
      <c r="B87" s="360"/>
    </row>
    <row r="88" spans="2:2" x14ac:dyDescent="0.3">
      <c r="B88" s="360"/>
    </row>
    <row r="89" spans="2:2" x14ac:dyDescent="0.3">
      <c r="B89" s="360"/>
    </row>
    <row r="90" spans="2:2" x14ac:dyDescent="0.3">
      <c r="B90" s="360"/>
    </row>
    <row r="91" spans="2:2" x14ac:dyDescent="0.3">
      <c r="B91" s="360"/>
    </row>
  </sheetData>
  <sheetProtection algorithmName="SHA-512" hashValue="Lmo1cI3DbKuMcTF/eppRUZbH7SwkYsqfYGfYf9Q9/AzncDSs2Hxf+AOpEEpTg8OFxpuuboSrYOMIjtxhrRlTOA==" saltValue="tbjuQEaqbyPEQg5cU7Efmw==" spinCount="100000" sheet="1" objects="1" scenarios="1" selectLockedCells="1"/>
  <mergeCells count="6">
    <mergeCell ref="D5:O6"/>
    <mergeCell ref="D9:O10"/>
    <mergeCell ref="D11:O11"/>
    <mergeCell ref="D12:O12"/>
    <mergeCell ref="D13:O13"/>
    <mergeCell ref="D7:O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4"/>
  <sheetViews>
    <sheetView zoomScaleNormal="100" workbookViewId="0">
      <selection activeCell="D8" sqref="D8:D9"/>
    </sheetView>
  </sheetViews>
  <sheetFormatPr defaultColWidth="9.109375" defaultRowHeight="14.4" x14ac:dyDescent="0.3"/>
  <cols>
    <col min="1" max="1" width="9.109375" style="40"/>
    <col min="2" max="2" width="23.6640625" style="40" customWidth="1"/>
    <col min="3" max="3" width="12.33203125" style="40" customWidth="1"/>
    <col min="4" max="4" width="10.44140625" style="40" customWidth="1"/>
    <col min="5" max="5" width="14.44140625" style="40" customWidth="1"/>
    <col min="6" max="6" width="14.6640625" style="40" customWidth="1"/>
    <col min="7" max="7" width="11.109375" style="40" customWidth="1"/>
    <col min="8" max="8" width="14.109375" style="40" customWidth="1"/>
    <col min="9" max="9" width="14.33203125" style="40" customWidth="1"/>
    <col min="10" max="10" width="14.109375" style="40" customWidth="1"/>
    <col min="11" max="11" width="12.109375" style="40" customWidth="1"/>
    <col min="12" max="12" width="9.109375" style="40"/>
    <col min="13" max="13" width="10.109375" style="40" customWidth="1"/>
    <col min="14" max="14" width="14" style="40" customWidth="1"/>
    <col min="15" max="15" width="13" style="40" customWidth="1"/>
    <col min="16" max="16" width="15.109375" style="40" customWidth="1"/>
    <col min="17" max="17" width="13" style="40" customWidth="1"/>
    <col min="18" max="16384" width="9.109375" style="40"/>
  </cols>
  <sheetData>
    <row r="2" spans="2:26" x14ac:dyDescent="0.3">
      <c r="B2" s="234" t="s">
        <v>288</v>
      </c>
      <c r="C2" s="2"/>
    </row>
    <row r="3" spans="2:26" ht="15" customHeight="1" x14ac:dyDescent="0.3">
      <c r="B3" s="471" t="s">
        <v>275</v>
      </c>
      <c r="C3" s="472"/>
      <c r="D3" s="472"/>
      <c r="E3" s="472"/>
      <c r="F3" s="472"/>
      <c r="G3" s="472"/>
      <c r="H3" s="472"/>
      <c r="I3" s="473"/>
      <c r="J3" s="244"/>
      <c r="K3" s="244"/>
      <c r="L3" s="245"/>
      <c r="M3" s="244"/>
      <c r="N3" s="244"/>
    </row>
    <row r="4" spans="2:26" x14ac:dyDescent="0.3">
      <c r="B4" s="451" t="s">
        <v>276</v>
      </c>
      <c r="C4" s="474"/>
      <c r="D4" s="474"/>
      <c r="E4" s="474"/>
      <c r="F4" s="474"/>
      <c r="G4" s="474"/>
      <c r="H4" s="474"/>
      <c r="I4" s="474"/>
      <c r="J4" s="474"/>
      <c r="K4" s="474"/>
      <c r="L4" s="474"/>
      <c r="M4" s="474"/>
      <c r="N4" s="475"/>
    </row>
    <row r="5" spans="2:26" x14ac:dyDescent="0.3">
      <c r="B5" s="243"/>
      <c r="C5" s="312"/>
      <c r="D5" s="312"/>
      <c r="E5" s="312"/>
      <c r="F5" s="312"/>
      <c r="G5" s="312"/>
      <c r="H5" s="312"/>
      <c r="I5" s="312"/>
      <c r="J5" s="312"/>
      <c r="K5" s="312"/>
      <c r="L5" s="312"/>
      <c r="M5" s="312"/>
      <c r="N5" s="312"/>
    </row>
    <row r="6" spans="2:26" ht="23.25" customHeight="1" x14ac:dyDescent="0.3">
      <c r="B6" s="42" t="s">
        <v>274</v>
      </c>
    </row>
    <row r="7" spans="2:26" ht="69.75" customHeight="1" thickBot="1" x14ac:dyDescent="0.35">
      <c r="B7" s="43" t="s">
        <v>115</v>
      </c>
      <c r="C7" s="43" t="s">
        <v>209</v>
      </c>
      <c r="D7" s="43" t="s">
        <v>237</v>
      </c>
      <c r="E7" s="43" t="s">
        <v>238</v>
      </c>
      <c r="F7" s="43" t="s">
        <v>239</v>
      </c>
      <c r="G7" s="43" t="s">
        <v>245</v>
      </c>
      <c r="H7" s="43" t="s">
        <v>240</v>
      </c>
      <c r="I7" s="43" t="s">
        <v>241</v>
      </c>
      <c r="J7" s="43" t="s">
        <v>242</v>
      </c>
      <c r="K7" s="43" t="s">
        <v>246</v>
      </c>
      <c r="L7" s="43" t="s">
        <v>243</v>
      </c>
      <c r="M7" s="43" t="s">
        <v>244</v>
      </c>
      <c r="N7" s="43" t="s">
        <v>247</v>
      </c>
      <c r="O7" s="43" t="s">
        <v>236</v>
      </c>
      <c r="P7" s="43" t="s">
        <v>235</v>
      </c>
      <c r="V7" s="125"/>
      <c r="W7" s="125"/>
      <c r="X7" s="125"/>
      <c r="Y7" s="125"/>
      <c r="Z7" s="39"/>
    </row>
    <row r="8" spans="2:26" x14ac:dyDescent="0.3">
      <c r="B8" s="44" t="s">
        <v>116</v>
      </c>
      <c r="C8" s="45">
        <f>'Planting List '!I8</f>
        <v>0</v>
      </c>
      <c r="D8" s="304"/>
      <c r="E8" s="304"/>
      <c r="F8" s="304"/>
      <c r="G8" s="126">
        <f>SUM(D8:F8)</f>
        <v>0</v>
      </c>
      <c r="H8" s="305"/>
      <c r="I8" s="306"/>
      <c r="J8" s="306"/>
      <c r="K8" s="126">
        <f>SUM(H8:J8)</f>
        <v>0</v>
      </c>
      <c r="L8" s="126">
        <f>G8+K8</f>
        <v>0</v>
      </c>
      <c r="M8" s="247" t="str">
        <f>IF(L8=0,"0",(D8/L8)*100)</f>
        <v>0</v>
      </c>
      <c r="N8" s="247" t="str">
        <f>IF(L8=0,"0",((D8+E8+F8)/L8)*100)</f>
        <v>0</v>
      </c>
      <c r="O8" s="127" t="str">
        <f t="shared" ref="O8:O16" si="0">IF(L8=0,"0",C8/L8)</f>
        <v>0</v>
      </c>
      <c r="P8" s="51" t="str">
        <f>IF(N8="0","0",(G8*O8))</f>
        <v>0</v>
      </c>
      <c r="V8" s="62"/>
      <c r="W8" s="62"/>
      <c r="X8" s="62"/>
      <c r="Y8" s="62"/>
      <c r="Z8" s="39"/>
    </row>
    <row r="9" spans="2:26" x14ac:dyDescent="0.3">
      <c r="B9" s="46" t="s">
        <v>117</v>
      </c>
      <c r="C9" s="47">
        <f>'Planting List '!I9</f>
        <v>0</v>
      </c>
      <c r="D9" s="304"/>
      <c r="E9" s="304"/>
      <c r="F9" s="304"/>
      <c r="G9" s="128">
        <f t="shared" ref="G9:G17" si="1">SUM(D9:F9)</f>
        <v>0</v>
      </c>
      <c r="H9" s="307"/>
      <c r="I9" s="308"/>
      <c r="J9" s="308"/>
      <c r="K9" s="128">
        <f t="shared" ref="K9:K17" si="2">SUM(H9:J9)</f>
        <v>0</v>
      </c>
      <c r="L9" s="128">
        <f t="shared" ref="L9:L16" si="3">G9+K9</f>
        <v>0</v>
      </c>
      <c r="M9" s="247" t="str">
        <f t="shared" ref="M9:M17" si="4">IF(L9=0,"0",(D9/L9)*100)</f>
        <v>0</v>
      </c>
      <c r="N9" s="247" t="str">
        <f t="shared" ref="N9:N17" si="5">IF(L9=0,"0",((D9+E9+F9)/L9)*100)</f>
        <v>0</v>
      </c>
      <c r="O9" s="127" t="str">
        <f t="shared" si="0"/>
        <v>0</v>
      </c>
      <c r="P9" s="51" t="str">
        <f t="shared" ref="P9:P16" si="6">IF(N9="0","0",(G9*O9))</f>
        <v>0</v>
      </c>
      <c r="V9" s="62"/>
      <c r="W9" s="62"/>
      <c r="X9" s="62"/>
      <c r="Y9" s="62"/>
      <c r="Z9" s="39"/>
    </row>
    <row r="10" spans="2:26" x14ac:dyDescent="0.3">
      <c r="B10" s="46" t="s">
        <v>118</v>
      </c>
      <c r="C10" s="47">
        <f>'Planting List '!I10</f>
        <v>0</v>
      </c>
      <c r="D10" s="304"/>
      <c r="E10" s="304"/>
      <c r="F10" s="304"/>
      <c r="G10" s="128">
        <f t="shared" si="1"/>
        <v>0</v>
      </c>
      <c r="H10" s="307"/>
      <c r="I10" s="308"/>
      <c r="J10" s="308"/>
      <c r="K10" s="128">
        <f t="shared" si="2"/>
        <v>0</v>
      </c>
      <c r="L10" s="128">
        <f t="shared" si="3"/>
        <v>0</v>
      </c>
      <c r="M10" s="247" t="str">
        <f t="shared" si="4"/>
        <v>0</v>
      </c>
      <c r="N10" s="247" t="str">
        <f t="shared" si="5"/>
        <v>0</v>
      </c>
      <c r="O10" s="127" t="str">
        <f t="shared" si="0"/>
        <v>0</v>
      </c>
      <c r="P10" s="51" t="str">
        <f t="shared" si="6"/>
        <v>0</v>
      </c>
      <c r="V10" s="62"/>
      <c r="W10" s="62"/>
      <c r="X10" s="62"/>
      <c r="Y10" s="62"/>
      <c r="Z10" s="39"/>
    </row>
    <row r="11" spans="2:26" x14ac:dyDescent="0.3">
      <c r="B11" s="46" t="s">
        <v>119</v>
      </c>
      <c r="C11" s="47">
        <f>'Planting List '!I11</f>
        <v>0</v>
      </c>
      <c r="D11" s="304"/>
      <c r="E11" s="304"/>
      <c r="F11" s="304"/>
      <c r="G11" s="128">
        <f t="shared" si="1"/>
        <v>0</v>
      </c>
      <c r="H11" s="307"/>
      <c r="I11" s="308"/>
      <c r="J11" s="308"/>
      <c r="K11" s="128">
        <f t="shared" si="2"/>
        <v>0</v>
      </c>
      <c r="L11" s="128">
        <f t="shared" si="3"/>
        <v>0</v>
      </c>
      <c r="M11" s="247" t="str">
        <f t="shared" si="4"/>
        <v>0</v>
      </c>
      <c r="N11" s="247" t="str">
        <f t="shared" si="5"/>
        <v>0</v>
      </c>
      <c r="O11" s="127" t="str">
        <f>IF(L11=0,"0",C11/L11)</f>
        <v>0</v>
      </c>
      <c r="P11" s="51" t="str">
        <f t="shared" si="6"/>
        <v>0</v>
      </c>
      <c r="R11" s="62"/>
      <c r="S11" s="130"/>
      <c r="T11" s="62"/>
      <c r="U11" s="62"/>
      <c r="V11" s="62"/>
      <c r="W11" s="62"/>
      <c r="X11" s="62"/>
      <c r="Y11" s="62"/>
      <c r="Z11" s="39"/>
    </row>
    <row r="12" spans="2:26" x14ac:dyDescent="0.3">
      <c r="B12" s="46" t="s">
        <v>120</v>
      </c>
      <c r="C12" s="47">
        <f>'Planting List '!I12</f>
        <v>0</v>
      </c>
      <c r="D12" s="304"/>
      <c r="E12" s="304"/>
      <c r="F12" s="304"/>
      <c r="G12" s="128">
        <f t="shared" si="1"/>
        <v>0</v>
      </c>
      <c r="H12" s="307"/>
      <c r="I12" s="308"/>
      <c r="J12" s="308"/>
      <c r="K12" s="128">
        <f t="shared" si="2"/>
        <v>0</v>
      </c>
      <c r="L12" s="128">
        <f t="shared" si="3"/>
        <v>0</v>
      </c>
      <c r="M12" s="247" t="str">
        <f t="shared" si="4"/>
        <v>0</v>
      </c>
      <c r="N12" s="247" t="str">
        <f t="shared" si="5"/>
        <v>0</v>
      </c>
      <c r="O12" s="127" t="str">
        <f t="shared" si="0"/>
        <v>0</v>
      </c>
      <c r="P12" s="51" t="str">
        <f t="shared" si="6"/>
        <v>0</v>
      </c>
      <c r="R12" s="62"/>
      <c r="S12" s="130"/>
      <c r="T12" s="62"/>
      <c r="U12" s="62"/>
      <c r="V12" s="62"/>
      <c r="W12" s="62"/>
      <c r="X12" s="62"/>
      <c r="Y12" s="62"/>
      <c r="Z12" s="39"/>
    </row>
    <row r="13" spans="2:26" x14ac:dyDescent="0.3">
      <c r="B13" s="46" t="s">
        <v>121</v>
      </c>
      <c r="C13" s="47">
        <f>'Planting List '!I13</f>
        <v>0</v>
      </c>
      <c r="D13" s="304"/>
      <c r="E13" s="304"/>
      <c r="F13" s="304"/>
      <c r="G13" s="128">
        <f t="shared" si="1"/>
        <v>0</v>
      </c>
      <c r="H13" s="307"/>
      <c r="I13" s="308"/>
      <c r="J13" s="308"/>
      <c r="K13" s="128">
        <f t="shared" si="2"/>
        <v>0</v>
      </c>
      <c r="L13" s="128">
        <f t="shared" si="3"/>
        <v>0</v>
      </c>
      <c r="M13" s="247" t="str">
        <f t="shared" si="4"/>
        <v>0</v>
      </c>
      <c r="N13" s="247" t="str">
        <f t="shared" si="5"/>
        <v>0</v>
      </c>
      <c r="O13" s="127" t="str">
        <f t="shared" si="0"/>
        <v>0</v>
      </c>
      <c r="P13" s="51" t="str">
        <f t="shared" si="6"/>
        <v>0</v>
      </c>
      <c r="R13" s="62"/>
      <c r="S13" s="130"/>
      <c r="T13" s="62"/>
      <c r="U13" s="62"/>
      <c r="V13" s="62"/>
      <c r="W13" s="62"/>
      <c r="X13" s="62"/>
      <c r="Y13" s="62"/>
      <c r="Z13" s="39"/>
    </row>
    <row r="14" spans="2:26" x14ac:dyDescent="0.3">
      <c r="B14" s="46" t="s">
        <v>122</v>
      </c>
      <c r="C14" s="47">
        <f>'Planting List '!I14</f>
        <v>0</v>
      </c>
      <c r="D14" s="304"/>
      <c r="E14" s="304"/>
      <c r="F14" s="304"/>
      <c r="G14" s="128">
        <f t="shared" si="1"/>
        <v>0</v>
      </c>
      <c r="H14" s="307"/>
      <c r="I14" s="308"/>
      <c r="J14" s="308"/>
      <c r="K14" s="128">
        <f t="shared" si="2"/>
        <v>0</v>
      </c>
      <c r="L14" s="128">
        <f t="shared" si="3"/>
        <v>0</v>
      </c>
      <c r="M14" s="247" t="str">
        <f t="shared" si="4"/>
        <v>0</v>
      </c>
      <c r="N14" s="247" t="str">
        <f t="shared" si="5"/>
        <v>0</v>
      </c>
      <c r="O14" s="127" t="str">
        <f t="shared" si="0"/>
        <v>0</v>
      </c>
      <c r="P14" s="51" t="str">
        <f t="shared" si="6"/>
        <v>0</v>
      </c>
      <c r="R14" s="62"/>
      <c r="S14" s="130"/>
      <c r="T14" s="62"/>
      <c r="U14" s="62"/>
      <c r="V14" s="62"/>
      <c r="W14" s="62"/>
      <c r="X14" s="62"/>
      <c r="Y14" s="62"/>
      <c r="Z14" s="39"/>
    </row>
    <row r="15" spans="2:26" x14ac:dyDescent="0.3">
      <c r="B15" s="46" t="s">
        <v>123</v>
      </c>
      <c r="C15" s="47">
        <f>'Planting List '!I15</f>
        <v>0</v>
      </c>
      <c r="D15" s="304"/>
      <c r="E15" s="304"/>
      <c r="F15" s="304"/>
      <c r="G15" s="128">
        <f t="shared" si="1"/>
        <v>0</v>
      </c>
      <c r="H15" s="307"/>
      <c r="I15" s="308"/>
      <c r="J15" s="308"/>
      <c r="K15" s="128">
        <f t="shared" si="2"/>
        <v>0</v>
      </c>
      <c r="L15" s="128">
        <f t="shared" si="3"/>
        <v>0</v>
      </c>
      <c r="M15" s="247" t="str">
        <f t="shared" si="4"/>
        <v>0</v>
      </c>
      <c r="N15" s="247" t="str">
        <f t="shared" si="5"/>
        <v>0</v>
      </c>
      <c r="O15" s="127" t="str">
        <f t="shared" si="0"/>
        <v>0</v>
      </c>
      <c r="P15" s="51" t="str">
        <f t="shared" si="6"/>
        <v>0</v>
      </c>
      <c r="R15" s="62"/>
      <c r="S15" s="130"/>
      <c r="T15" s="62"/>
      <c r="U15" s="62"/>
      <c r="V15" s="62"/>
      <c r="W15" s="62"/>
      <c r="X15" s="62"/>
      <c r="Y15" s="62"/>
      <c r="Z15" s="39"/>
    </row>
    <row r="16" spans="2:26" ht="15" thickBot="1" x14ac:dyDescent="0.35">
      <c r="B16" s="48" t="s">
        <v>124</v>
      </c>
      <c r="C16" s="49">
        <f>'Planting List '!I16</f>
        <v>0</v>
      </c>
      <c r="D16" s="309"/>
      <c r="E16" s="309"/>
      <c r="F16" s="309"/>
      <c r="G16" s="131">
        <f t="shared" si="1"/>
        <v>0</v>
      </c>
      <c r="H16" s="310"/>
      <c r="I16" s="311"/>
      <c r="J16" s="311"/>
      <c r="K16" s="131">
        <f t="shared" si="2"/>
        <v>0</v>
      </c>
      <c r="L16" s="131">
        <f t="shared" si="3"/>
        <v>0</v>
      </c>
      <c r="M16" s="248" t="str">
        <f t="shared" si="4"/>
        <v>0</v>
      </c>
      <c r="N16" s="248" t="str">
        <f t="shared" si="5"/>
        <v>0</v>
      </c>
      <c r="O16" s="132" t="str">
        <f t="shared" si="0"/>
        <v>0</v>
      </c>
      <c r="P16" s="52" t="str">
        <f t="shared" si="6"/>
        <v>0</v>
      </c>
      <c r="R16" s="62"/>
      <c r="S16" s="130"/>
      <c r="T16" s="62"/>
      <c r="U16" s="62"/>
      <c r="V16" s="62"/>
      <c r="W16" s="62"/>
      <c r="X16" s="62"/>
      <c r="Y16" s="62"/>
      <c r="Z16" s="39"/>
    </row>
    <row r="17" spans="2:26" x14ac:dyDescent="0.3">
      <c r="B17" s="50"/>
      <c r="C17" s="51">
        <f t="shared" ref="C17" si="7">SUM(C8:C16)</f>
        <v>0</v>
      </c>
      <c r="D17" s="51">
        <f>SUM(D8:D16)</f>
        <v>0</v>
      </c>
      <c r="E17" s="51">
        <f>SUM(E8:E16)</f>
        <v>0</v>
      </c>
      <c r="F17" s="51">
        <f>SUM(F8:F16)</f>
        <v>0</v>
      </c>
      <c r="G17" s="126">
        <f t="shared" si="1"/>
        <v>0</v>
      </c>
      <c r="H17" s="51">
        <f>SUM(H8:H16)</f>
        <v>0</v>
      </c>
      <c r="I17" s="51">
        <f>SUM(I8:I16)</f>
        <v>0</v>
      </c>
      <c r="J17" s="51">
        <f>SUM(J8:J16)</f>
        <v>0</v>
      </c>
      <c r="K17" s="126">
        <f t="shared" si="2"/>
        <v>0</v>
      </c>
      <c r="L17" s="51">
        <f>SUM(L8:L16)</f>
        <v>0</v>
      </c>
      <c r="M17" s="247" t="str">
        <f t="shared" si="4"/>
        <v>0</v>
      </c>
      <c r="N17" s="247" t="str">
        <f t="shared" si="5"/>
        <v>0</v>
      </c>
      <c r="O17" s="127"/>
      <c r="P17" s="51">
        <f>SUM(P8:P16)</f>
        <v>0</v>
      </c>
      <c r="R17" s="62"/>
      <c r="S17" s="62"/>
      <c r="T17" s="62"/>
      <c r="U17" s="62"/>
      <c r="V17" s="62"/>
      <c r="W17" s="62"/>
      <c r="X17" s="62"/>
      <c r="Y17" s="62"/>
      <c r="Z17" s="39"/>
    </row>
    <row r="18" spans="2:26" x14ac:dyDescent="0.3">
      <c r="P18" s="39"/>
      <c r="Q18" s="39"/>
      <c r="R18" s="39"/>
      <c r="S18" s="39"/>
      <c r="T18" s="39"/>
      <c r="U18" s="39"/>
      <c r="V18" s="39"/>
      <c r="W18" s="39"/>
      <c r="X18" s="39"/>
    </row>
    <row r="19" spans="2:26" x14ac:dyDescent="0.3">
      <c r="B19" s="231"/>
      <c r="C19" s="231"/>
      <c r="D19" s="231"/>
      <c r="E19" s="231"/>
      <c r="F19" s="231"/>
      <c r="G19" s="231"/>
      <c r="H19" s="231"/>
      <c r="I19" s="231"/>
      <c r="J19" s="231"/>
      <c r="K19" s="231"/>
      <c r="L19" s="133"/>
      <c r="M19" s="133"/>
    </row>
    <row r="20" spans="2:26" x14ac:dyDescent="0.3">
      <c r="B20" s="39"/>
      <c r="C20" s="134"/>
      <c r="D20" s="134"/>
      <c r="E20" s="134"/>
      <c r="F20" s="134"/>
      <c r="G20" s="134"/>
      <c r="H20" s="134"/>
      <c r="I20" s="134"/>
      <c r="J20" s="134"/>
      <c r="K20" s="135"/>
      <c r="L20" s="135"/>
      <c r="M20" s="136"/>
    </row>
    <row r="21" spans="2:26" x14ac:dyDescent="0.3">
      <c r="C21" s="134"/>
      <c r="D21" s="134"/>
      <c r="E21" s="134"/>
      <c r="F21" s="134"/>
      <c r="G21" s="134"/>
      <c r="H21" s="134"/>
      <c r="I21" s="134"/>
      <c r="J21" s="134"/>
      <c r="K21" s="135"/>
      <c r="L21" s="135"/>
      <c r="M21" s="136"/>
    </row>
    <row r="22" spans="2:26" x14ac:dyDescent="0.3">
      <c r="C22" s="134"/>
      <c r="D22" s="134"/>
      <c r="E22" s="134"/>
      <c r="F22" s="134"/>
      <c r="G22" s="134"/>
      <c r="H22" s="134"/>
      <c r="I22" s="134"/>
      <c r="J22" s="134"/>
      <c r="K22" s="135"/>
      <c r="L22" s="135"/>
      <c r="M22" s="136"/>
    </row>
    <row r="23" spans="2:26" x14ac:dyDescent="0.3">
      <c r="C23" s="134"/>
      <c r="D23" s="62"/>
      <c r="E23" s="62"/>
      <c r="F23" s="62"/>
      <c r="G23" s="62"/>
      <c r="H23" s="62"/>
      <c r="I23" s="62"/>
      <c r="J23" s="62"/>
      <c r="K23" s="135"/>
      <c r="L23" s="135"/>
      <c r="M23" s="136"/>
    </row>
    <row r="24" spans="2:26" x14ac:dyDescent="0.3">
      <c r="C24" s="39"/>
      <c r="D24" s="39"/>
      <c r="E24" s="39"/>
      <c r="F24" s="39"/>
      <c r="G24" s="39"/>
      <c r="H24" s="39"/>
      <c r="I24" s="39"/>
      <c r="J24" s="39"/>
      <c r="K24" s="39"/>
      <c r="L24" s="39"/>
      <c r="M24" s="39"/>
    </row>
  </sheetData>
  <sheetProtection algorithmName="SHA-512" hashValue="YMNTL5Gs/uJcboQblkjraFkdNc7WGo5R0y9Wt72HGotxa0HCSEAEOlGZpQpAa73FndvhiMYM9TOctud8jCRTrg==" saltValue="SCPBY/lMot+90CTvHToB4A==" spinCount="100000" sheet="1" objects="1" scenarios="1" selectLockedCells="1"/>
  <mergeCells count="2">
    <mergeCell ref="B3:I3"/>
    <mergeCell ref="B4:N4"/>
  </mergeCells>
  <pageMargins left="0.7" right="0.7" top="0.75" bottom="0.75" header="0.3" footer="0.3"/>
  <pageSetup orientation="portrait" r:id="rId1"/>
  <ignoredErrors>
    <ignoredError sqref="G17 K1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6"/>
  <sheetViews>
    <sheetView topLeftCell="A6" zoomScaleNormal="100" workbookViewId="0">
      <selection sqref="A1:J19"/>
    </sheetView>
  </sheetViews>
  <sheetFormatPr defaultColWidth="9.109375" defaultRowHeight="14.4" x14ac:dyDescent="0.3"/>
  <cols>
    <col min="1" max="1" width="9.109375" style="40"/>
    <col min="2" max="2" width="12.33203125" style="40" customWidth="1"/>
    <col min="3" max="5" width="10.33203125" style="40" customWidth="1"/>
    <col min="6" max="6" width="9.44140625" style="40" customWidth="1"/>
    <col min="7" max="7" width="14.109375" style="40" customWidth="1"/>
    <col min="8" max="8" width="11.44140625" style="40" customWidth="1"/>
    <col min="9" max="9" width="10.88671875" style="40" customWidth="1"/>
    <col min="10" max="10" width="11.109375" style="40" customWidth="1"/>
    <col min="11" max="11" width="10" style="40" customWidth="1"/>
    <col min="12" max="12" width="11.88671875" style="40" customWidth="1"/>
    <col min="13" max="13" width="9.109375" style="40" customWidth="1"/>
    <col min="14" max="14" width="9.109375" style="40"/>
    <col min="15" max="15" width="15.5546875" style="40" customWidth="1"/>
    <col min="16" max="16" width="13.44140625" style="40" customWidth="1"/>
    <col min="17" max="19" width="9.109375" style="40"/>
    <col min="20" max="20" width="9.88671875" style="40" customWidth="1"/>
    <col min="21" max="21" width="9.33203125" style="40" customWidth="1"/>
    <col min="22" max="22" width="8.6640625" style="40" customWidth="1"/>
    <col min="23" max="16384" width="9.109375" style="40"/>
  </cols>
  <sheetData>
    <row r="2" spans="2:20" x14ac:dyDescent="0.3">
      <c r="B2" s="53" t="s">
        <v>205</v>
      </c>
      <c r="C2" s="58"/>
      <c r="D2" s="58"/>
      <c r="E2" s="58"/>
      <c r="F2" s="58"/>
      <c r="G2" s="58"/>
    </row>
    <row r="3" spans="2:20" ht="15" customHeight="1" x14ac:dyDescent="0.3">
      <c r="B3" s="477" t="s">
        <v>339</v>
      </c>
      <c r="C3" s="477"/>
      <c r="D3" s="477"/>
      <c r="E3" s="477"/>
      <c r="F3" s="477"/>
      <c r="G3" s="477"/>
      <c r="H3" s="477"/>
      <c r="I3" s="477"/>
      <c r="J3" s="477"/>
    </row>
    <row r="4" spans="2:20" ht="35.25" customHeight="1" x14ac:dyDescent="0.3">
      <c r="B4" s="477"/>
      <c r="C4" s="477"/>
      <c r="D4" s="477"/>
      <c r="E4" s="477"/>
      <c r="F4" s="477"/>
      <c r="G4" s="477"/>
      <c r="H4" s="477"/>
      <c r="I4" s="477"/>
      <c r="J4" s="477"/>
    </row>
    <row r="6" spans="2:20" ht="19.5" customHeight="1" x14ac:dyDescent="0.3">
      <c r="B6" s="476" t="s">
        <v>340</v>
      </c>
      <c r="C6" s="476"/>
      <c r="D6" s="476"/>
      <c r="E6" s="476"/>
      <c r="F6" s="476"/>
      <c r="G6" s="476"/>
      <c r="H6" s="476"/>
      <c r="I6" s="476"/>
      <c r="J6" s="476"/>
      <c r="P6" s="58"/>
      <c r="Q6" s="58"/>
      <c r="R6" s="58"/>
      <c r="S6" s="58"/>
      <c r="T6" s="58"/>
    </row>
    <row r="7" spans="2:20" ht="30" customHeight="1" x14ac:dyDescent="0.3">
      <c r="B7" s="476"/>
      <c r="C7" s="476"/>
      <c r="D7" s="476"/>
      <c r="E7" s="476"/>
      <c r="F7" s="476"/>
      <c r="G7" s="476"/>
      <c r="H7" s="476"/>
      <c r="I7" s="476"/>
      <c r="J7" s="476"/>
      <c r="P7" s="58"/>
      <c r="Q7" s="58"/>
      <c r="R7" s="58"/>
      <c r="S7" s="58"/>
      <c r="T7" s="58"/>
    </row>
    <row r="8" spans="2:20" ht="19.5" customHeight="1" x14ac:dyDescent="0.3">
      <c r="H8" s="59">
        <v>0.1</v>
      </c>
      <c r="I8" s="59">
        <v>0.4</v>
      </c>
      <c r="J8" s="59">
        <v>0.3</v>
      </c>
      <c r="P8" s="144"/>
      <c r="Q8" s="144"/>
      <c r="R8" s="145"/>
      <c r="S8" s="145"/>
      <c r="T8" s="145"/>
    </row>
    <row r="9" spans="2:20" ht="51.75" customHeight="1" thickBot="1" x14ac:dyDescent="0.4">
      <c r="B9" s="43"/>
      <c r="C9" s="43" t="s">
        <v>140</v>
      </c>
      <c r="D9" s="43" t="s">
        <v>272</v>
      </c>
      <c r="E9" s="43" t="s">
        <v>273</v>
      </c>
      <c r="F9" s="43" t="s">
        <v>223</v>
      </c>
      <c r="G9" s="43" t="s">
        <v>224</v>
      </c>
      <c r="H9" s="6" t="s">
        <v>225</v>
      </c>
      <c r="I9" s="6" t="s">
        <v>226</v>
      </c>
      <c r="J9" s="6" t="s">
        <v>227</v>
      </c>
      <c r="L9" s="133"/>
      <c r="M9" s="125"/>
      <c r="N9" s="125"/>
      <c r="O9" s="146"/>
      <c r="P9" s="146"/>
      <c r="Q9" s="146"/>
      <c r="R9" s="146"/>
      <c r="S9" s="146"/>
      <c r="T9" s="146"/>
    </row>
    <row r="10" spans="2:20" x14ac:dyDescent="0.3">
      <c r="B10" s="60" t="s">
        <v>1</v>
      </c>
      <c r="C10" s="51">
        <f>'Planting List '!I8</f>
        <v>0</v>
      </c>
      <c r="D10" s="51" t="str">
        <f>'Sample Data'!P8</f>
        <v>0</v>
      </c>
      <c r="E10" s="246" t="str">
        <f>IF(C10=0,"0",1-(D10/C10))</f>
        <v>0</v>
      </c>
      <c r="F10" s="138" t="str">
        <f>IF(C10=0,"0.00",'Sample Size Calculator'!G$26)</f>
        <v>0.00</v>
      </c>
      <c r="G10" s="257">
        <f>((C10*(1-E10))*F10)/1000</f>
        <v>0</v>
      </c>
      <c r="H10" s="260">
        <f t="shared" ref="H10:J18" si="0">H$8*$G10</f>
        <v>0</v>
      </c>
      <c r="I10" s="260">
        <f t="shared" si="0"/>
        <v>0</v>
      </c>
      <c r="J10" s="260">
        <f t="shared" si="0"/>
        <v>0</v>
      </c>
      <c r="L10" s="230"/>
      <c r="M10" s="134"/>
      <c r="N10" s="147"/>
      <c r="O10" s="148"/>
      <c r="P10" s="148"/>
      <c r="Q10" s="148"/>
      <c r="R10" s="149"/>
      <c r="S10" s="149"/>
      <c r="T10" s="149"/>
    </row>
    <row r="11" spans="2:20" x14ac:dyDescent="0.3">
      <c r="B11" s="61" t="s">
        <v>2</v>
      </c>
      <c r="C11" s="51">
        <f>'Planting List '!I9</f>
        <v>0</v>
      </c>
      <c r="D11" s="51" t="str">
        <f>'Sample Data'!P9</f>
        <v>0</v>
      </c>
      <c r="E11" s="246" t="str">
        <f t="shared" ref="E11:E19" si="1">IF(C11=0,"0",1-(D11/C11))</f>
        <v>0</v>
      </c>
      <c r="F11" s="138" t="str">
        <f>IF(C11=0,"0.00",'Sample Size Calculator'!H$26)</f>
        <v>0.00</v>
      </c>
      <c r="G11" s="257">
        <f t="shared" ref="G11:G18" si="2">((C11*(1-E11))*F11)/1000</f>
        <v>0</v>
      </c>
      <c r="H11" s="261">
        <f t="shared" si="0"/>
        <v>0</v>
      </c>
      <c r="I11" s="261">
        <f t="shared" si="0"/>
        <v>0</v>
      </c>
      <c r="J11" s="261">
        <f t="shared" si="0"/>
        <v>0</v>
      </c>
      <c r="L11" s="62"/>
      <c r="M11" s="134"/>
      <c r="N11" s="147"/>
      <c r="O11" s="148"/>
      <c r="P11" s="148"/>
      <c r="Q11" s="148"/>
      <c r="R11" s="149"/>
      <c r="S11" s="149"/>
      <c r="T11" s="149"/>
    </row>
    <row r="12" spans="2:20" x14ac:dyDescent="0.3">
      <c r="B12" s="61" t="s">
        <v>3</v>
      </c>
      <c r="C12" s="51">
        <f>'Planting List '!I10</f>
        <v>0</v>
      </c>
      <c r="D12" s="51" t="str">
        <f>'Sample Data'!P10</f>
        <v>0</v>
      </c>
      <c r="E12" s="246" t="str">
        <f t="shared" si="1"/>
        <v>0</v>
      </c>
      <c r="F12" s="138" t="str">
        <f>IF(C12=0,"0.00",'Sample Size Calculator'!I$26)</f>
        <v>0.00</v>
      </c>
      <c r="G12" s="257">
        <f t="shared" si="2"/>
        <v>0</v>
      </c>
      <c r="H12" s="261">
        <f t="shared" si="0"/>
        <v>0</v>
      </c>
      <c r="I12" s="261">
        <f t="shared" si="0"/>
        <v>0</v>
      </c>
      <c r="J12" s="261">
        <f t="shared" si="0"/>
        <v>0</v>
      </c>
      <c r="L12" s="62"/>
      <c r="M12" s="134"/>
      <c r="N12" s="147"/>
      <c r="O12" s="148"/>
      <c r="P12" s="148"/>
      <c r="Q12" s="148"/>
      <c r="R12" s="149"/>
      <c r="S12" s="149"/>
      <c r="T12" s="149"/>
    </row>
    <row r="13" spans="2:20" x14ac:dyDescent="0.3">
      <c r="B13" s="61" t="s">
        <v>4</v>
      </c>
      <c r="C13" s="51">
        <f>'Planting List '!I11</f>
        <v>0</v>
      </c>
      <c r="D13" s="51" t="str">
        <f>'Sample Data'!P11</f>
        <v>0</v>
      </c>
      <c r="E13" s="246" t="str">
        <f t="shared" si="1"/>
        <v>0</v>
      </c>
      <c r="F13" s="138" t="str">
        <f>IF(C13=0,"0.00",'Sample Size Calculator'!J$26)</f>
        <v>0.00</v>
      </c>
      <c r="G13" s="257">
        <f t="shared" si="2"/>
        <v>0</v>
      </c>
      <c r="H13" s="261">
        <f t="shared" si="0"/>
        <v>0</v>
      </c>
      <c r="I13" s="261">
        <f t="shared" si="0"/>
        <v>0</v>
      </c>
      <c r="J13" s="261">
        <f t="shared" si="0"/>
        <v>0</v>
      </c>
      <c r="L13" s="62"/>
      <c r="M13" s="134"/>
      <c r="N13" s="147"/>
      <c r="O13" s="148"/>
      <c r="P13" s="148"/>
      <c r="Q13" s="148"/>
      <c r="R13" s="149"/>
      <c r="S13" s="149"/>
      <c r="T13" s="149"/>
    </row>
    <row r="14" spans="2:20" x14ac:dyDescent="0.3">
      <c r="B14" s="61" t="s">
        <v>5</v>
      </c>
      <c r="C14" s="51">
        <f>'Planting List '!I12</f>
        <v>0</v>
      </c>
      <c r="D14" s="51" t="str">
        <f>'Sample Data'!P12</f>
        <v>0</v>
      </c>
      <c r="E14" s="246" t="str">
        <f t="shared" si="1"/>
        <v>0</v>
      </c>
      <c r="F14" s="138" t="str">
        <f>IF(C14=0,"0.00",'Sample Size Calculator'!K$26)</f>
        <v>0.00</v>
      </c>
      <c r="G14" s="257">
        <f t="shared" si="2"/>
        <v>0</v>
      </c>
      <c r="H14" s="261">
        <f t="shared" si="0"/>
        <v>0</v>
      </c>
      <c r="I14" s="261">
        <f t="shared" si="0"/>
        <v>0</v>
      </c>
      <c r="J14" s="261">
        <f t="shared" si="0"/>
        <v>0</v>
      </c>
      <c r="L14" s="62"/>
      <c r="M14" s="134"/>
      <c r="N14" s="147"/>
      <c r="O14" s="148"/>
      <c r="P14" s="148"/>
      <c r="Q14" s="148"/>
      <c r="R14" s="149"/>
      <c r="S14" s="149"/>
      <c r="T14" s="149"/>
    </row>
    <row r="15" spans="2:20" x14ac:dyDescent="0.3">
      <c r="B15" s="61" t="s">
        <v>6</v>
      </c>
      <c r="C15" s="51">
        <f>'Planting List '!I13</f>
        <v>0</v>
      </c>
      <c r="D15" s="51" t="str">
        <f>'Sample Data'!P13</f>
        <v>0</v>
      </c>
      <c r="E15" s="246" t="str">
        <f t="shared" si="1"/>
        <v>0</v>
      </c>
      <c r="F15" s="138" t="str">
        <f>IF(C15=0,"0.00",'Sample Size Calculator'!L$26)</f>
        <v>0.00</v>
      </c>
      <c r="G15" s="257">
        <f t="shared" si="2"/>
        <v>0</v>
      </c>
      <c r="H15" s="261">
        <f t="shared" si="0"/>
        <v>0</v>
      </c>
      <c r="I15" s="261">
        <f t="shared" si="0"/>
        <v>0</v>
      </c>
      <c r="J15" s="261">
        <f t="shared" si="0"/>
        <v>0</v>
      </c>
      <c r="L15" s="62"/>
      <c r="M15" s="134"/>
      <c r="N15" s="147"/>
      <c r="O15" s="148"/>
      <c r="P15" s="148"/>
      <c r="Q15" s="148"/>
      <c r="R15" s="149"/>
      <c r="S15" s="149"/>
      <c r="T15" s="149"/>
    </row>
    <row r="16" spans="2:20" x14ac:dyDescent="0.3">
      <c r="B16" s="61" t="s">
        <v>9</v>
      </c>
      <c r="C16" s="51">
        <f>'Planting List '!I14</f>
        <v>0</v>
      </c>
      <c r="D16" s="51" t="str">
        <f>'Sample Data'!P14</f>
        <v>0</v>
      </c>
      <c r="E16" s="246" t="str">
        <f t="shared" si="1"/>
        <v>0</v>
      </c>
      <c r="F16" s="138" t="str">
        <f>IF(C16=0,"0.00",'Sample Size Calculator'!M$26)</f>
        <v>0.00</v>
      </c>
      <c r="G16" s="257">
        <f t="shared" si="2"/>
        <v>0</v>
      </c>
      <c r="H16" s="261">
        <f t="shared" si="0"/>
        <v>0</v>
      </c>
      <c r="I16" s="261">
        <f t="shared" si="0"/>
        <v>0</v>
      </c>
      <c r="J16" s="261">
        <f t="shared" si="0"/>
        <v>0</v>
      </c>
      <c r="L16" s="62"/>
      <c r="M16" s="134"/>
      <c r="N16" s="147"/>
      <c r="O16" s="148"/>
      <c r="P16" s="148"/>
      <c r="Q16" s="148"/>
      <c r="R16" s="149"/>
      <c r="S16" s="149"/>
      <c r="T16" s="149"/>
    </row>
    <row r="17" spans="1:20" x14ac:dyDescent="0.3">
      <c r="B17" s="61" t="s">
        <v>12</v>
      </c>
      <c r="C17" s="51">
        <f>'Planting List '!I15</f>
        <v>0</v>
      </c>
      <c r="D17" s="51" t="str">
        <f>'Sample Data'!P15</f>
        <v>0</v>
      </c>
      <c r="E17" s="246" t="str">
        <f t="shared" si="1"/>
        <v>0</v>
      </c>
      <c r="F17" s="138" t="str">
        <f>IF(C17=0,"0.00",'Sample Size Calculator'!N$26)</f>
        <v>0.00</v>
      </c>
      <c r="G17" s="257">
        <f t="shared" si="2"/>
        <v>0</v>
      </c>
      <c r="H17" s="261">
        <f t="shared" si="0"/>
        <v>0</v>
      </c>
      <c r="I17" s="261">
        <f t="shared" si="0"/>
        <v>0</v>
      </c>
      <c r="J17" s="261">
        <f t="shared" si="0"/>
        <v>0</v>
      </c>
      <c r="L17" s="62"/>
      <c r="M17" s="134"/>
      <c r="N17" s="147"/>
      <c r="O17" s="148"/>
      <c r="P17" s="148"/>
      <c r="Q17" s="148"/>
      <c r="R17" s="149"/>
      <c r="S17" s="149"/>
      <c r="T17" s="149"/>
    </row>
    <row r="18" spans="1:20" ht="15" thickBot="1" x14ac:dyDescent="0.35">
      <c r="B18" s="54" t="s">
        <v>80</v>
      </c>
      <c r="C18" s="52">
        <f>'Planting List '!I16</f>
        <v>0</v>
      </c>
      <c r="D18" s="52" t="str">
        <f>'Sample Data'!P16</f>
        <v>0</v>
      </c>
      <c r="E18" s="249" t="str">
        <f t="shared" si="1"/>
        <v>0</v>
      </c>
      <c r="F18" s="140" t="str">
        <f>IF(C18=0,"0.00",'Sample Size Calculator'!O$26)</f>
        <v>0.00</v>
      </c>
      <c r="G18" s="258">
        <f t="shared" si="2"/>
        <v>0</v>
      </c>
      <c r="H18" s="262">
        <f t="shared" si="0"/>
        <v>0</v>
      </c>
      <c r="I18" s="262">
        <f t="shared" si="0"/>
        <v>0</v>
      </c>
      <c r="J18" s="262">
        <f t="shared" si="0"/>
        <v>0</v>
      </c>
      <c r="L18" s="62"/>
      <c r="M18" s="134"/>
      <c r="N18" s="150"/>
      <c r="O18" s="151"/>
      <c r="P18" s="151"/>
      <c r="Q18" s="151"/>
      <c r="R18" s="152"/>
      <c r="S18" s="152"/>
      <c r="T18" s="152"/>
    </row>
    <row r="19" spans="1:20" x14ac:dyDescent="0.3">
      <c r="B19" s="50"/>
      <c r="C19" s="51">
        <f>SUM(C10:C18)</f>
        <v>0</v>
      </c>
      <c r="D19" s="51">
        <f>SUM(D10:D18)</f>
        <v>0</v>
      </c>
      <c r="E19" s="246" t="str">
        <f t="shared" si="1"/>
        <v>0</v>
      </c>
      <c r="F19" s="51"/>
      <c r="G19" s="259">
        <f t="shared" ref="G19:J19" si="3">SUM(G10:G18)</f>
        <v>0</v>
      </c>
      <c r="H19" s="260">
        <f t="shared" si="3"/>
        <v>0</v>
      </c>
      <c r="I19" s="260">
        <f t="shared" si="3"/>
        <v>0</v>
      </c>
      <c r="J19" s="260">
        <f t="shared" si="3"/>
        <v>0</v>
      </c>
      <c r="L19" s="62"/>
      <c r="M19" s="134"/>
      <c r="N19" s="148"/>
      <c r="O19" s="148"/>
      <c r="P19" s="148"/>
      <c r="Q19" s="148"/>
      <c r="R19" s="153"/>
      <c r="S19" s="153"/>
      <c r="T19" s="153"/>
    </row>
    <row r="22" spans="1:20" x14ac:dyDescent="0.3">
      <c r="A22" s="39"/>
    </row>
    <row r="23" spans="1:20" x14ac:dyDescent="0.3">
      <c r="A23" s="62"/>
    </row>
    <row r="24" spans="1:20" x14ac:dyDescent="0.3">
      <c r="A24" s="62"/>
    </row>
    <row r="25" spans="1:20" x14ac:dyDescent="0.3">
      <c r="A25" s="62"/>
    </row>
    <row r="26" spans="1:20" x14ac:dyDescent="0.3">
      <c r="A26" s="62"/>
    </row>
    <row r="27" spans="1:20" x14ac:dyDescent="0.3">
      <c r="A27" s="62"/>
    </row>
    <row r="28" spans="1:20" x14ac:dyDescent="0.3">
      <c r="A28" s="62"/>
    </row>
    <row r="29" spans="1:20" x14ac:dyDescent="0.3">
      <c r="A29" s="62"/>
    </row>
    <row r="30" spans="1:20" x14ac:dyDescent="0.3">
      <c r="A30" s="62"/>
    </row>
    <row r="31" spans="1:20" x14ac:dyDescent="0.3">
      <c r="A31" s="62"/>
    </row>
    <row r="32" spans="1:20" x14ac:dyDescent="0.3">
      <c r="A32" s="62"/>
    </row>
    <row r="33" spans="1:11" x14ac:dyDescent="0.3">
      <c r="A33" s="39"/>
      <c r="C33" s="62"/>
      <c r="D33" s="62"/>
      <c r="E33" s="62"/>
      <c r="F33" s="154"/>
      <c r="G33" s="154"/>
      <c r="H33" s="154"/>
      <c r="I33" s="148"/>
      <c r="J33" s="148"/>
      <c r="K33" s="39"/>
    </row>
    <row r="34" spans="1:11" x14ac:dyDescent="0.3">
      <c r="C34" s="62"/>
      <c r="D34" s="62"/>
      <c r="E34" s="62"/>
      <c r="F34" s="155"/>
      <c r="G34" s="155"/>
      <c r="H34" s="155"/>
      <c r="I34" s="156"/>
      <c r="J34" s="156"/>
      <c r="K34" s="39"/>
    </row>
    <row r="35" spans="1:11" x14ac:dyDescent="0.3">
      <c r="C35" s="39"/>
      <c r="D35" s="39"/>
      <c r="E35" s="39"/>
      <c r="F35" s="39"/>
      <c r="G35" s="39"/>
      <c r="H35" s="39"/>
      <c r="I35" s="58"/>
      <c r="J35" s="58"/>
      <c r="K35" s="39"/>
    </row>
    <row r="36" spans="1:11" x14ac:dyDescent="0.3">
      <c r="I36" s="124"/>
      <c r="J36" s="124"/>
    </row>
  </sheetData>
  <sheetProtection algorithmName="SHA-512" hashValue="lFtoxxhvgh5LWS6NTxRocvAHjft0lSMeal2picIdy1NuBmJipoMv6k14wM4MK/Utm4YJ7a07sONoHrpa5f4ZTQ==" saltValue="CGZA/UDcJWqeXty31j6Sxw==" spinCount="100000" sheet="1" objects="1" scenarios="1" selectLockedCells="1" selectUnlockedCells="1"/>
  <mergeCells count="2">
    <mergeCell ref="B6:J7"/>
    <mergeCell ref="B3:J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
  <sheetViews>
    <sheetView zoomScaleNormal="100" workbookViewId="0">
      <selection sqref="A1:H15"/>
    </sheetView>
  </sheetViews>
  <sheetFormatPr defaultColWidth="9.109375" defaultRowHeight="14.4" x14ac:dyDescent="0.3"/>
  <cols>
    <col min="1" max="1" width="9.109375" style="40"/>
    <col min="2" max="2" width="26" style="40" customWidth="1"/>
    <col min="3" max="4" width="9.109375" style="40"/>
    <col min="5" max="5" width="10.88671875" style="40" customWidth="1"/>
    <col min="6" max="6" width="13.6640625" style="40" customWidth="1"/>
    <col min="7" max="7" width="10.88671875" style="40" customWidth="1"/>
    <col min="8" max="8" width="10.6640625" style="40" customWidth="1"/>
    <col min="9" max="9" width="10.33203125" style="40" customWidth="1"/>
    <col min="10" max="10" width="9.88671875" style="40" customWidth="1"/>
    <col min="11" max="11" width="11.5546875" style="40" customWidth="1"/>
    <col min="12" max="16384" width="9.109375" style="40"/>
  </cols>
  <sheetData>
    <row r="2" spans="2:17" ht="35.25" customHeight="1" x14ac:dyDescent="0.3">
      <c r="B2" s="478" t="s">
        <v>277</v>
      </c>
      <c r="C2" s="479"/>
      <c r="D2" s="479"/>
      <c r="E2" s="479"/>
      <c r="F2" s="479"/>
      <c r="G2" s="479"/>
      <c r="H2" s="480"/>
      <c r="I2" s="137"/>
      <c r="J2" s="137"/>
      <c r="K2" s="137"/>
      <c r="L2" s="137"/>
      <c r="M2" s="137"/>
      <c r="N2" s="137"/>
      <c r="O2" s="137"/>
      <c r="P2" s="137"/>
      <c r="Q2" s="137"/>
    </row>
    <row r="4" spans="2:17" ht="21" customHeight="1" x14ac:dyDescent="0.35">
      <c r="B4" s="42" t="s">
        <v>280</v>
      </c>
    </row>
    <row r="5" spans="2:17" ht="75.75" customHeight="1" thickBot="1" x14ac:dyDescent="0.35">
      <c r="B5" s="43" t="s">
        <v>0</v>
      </c>
      <c r="C5" s="43" t="s">
        <v>140</v>
      </c>
      <c r="D5" s="43" t="s">
        <v>137</v>
      </c>
      <c r="E5" s="43" t="s">
        <v>210</v>
      </c>
      <c r="F5" s="43" t="s">
        <v>235</v>
      </c>
      <c r="G5" s="43" t="s">
        <v>221</v>
      </c>
      <c r="H5" s="43" t="s">
        <v>222</v>
      </c>
      <c r="J5" s="124"/>
      <c r="K5" s="124"/>
      <c r="L5" s="124"/>
      <c r="M5" s="124"/>
    </row>
    <row r="6" spans="2:17" x14ac:dyDescent="0.3">
      <c r="B6" s="44" t="s">
        <v>116</v>
      </c>
      <c r="C6" s="51">
        <f>'Planting List '!I8</f>
        <v>0</v>
      </c>
      <c r="D6" s="138" t="str">
        <f>'Sample Data'!O8</f>
        <v>0</v>
      </c>
      <c r="E6" s="51">
        <f>'Sample Data'!G8</f>
        <v>0</v>
      </c>
      <c r="F6" s="51" t="str">
        <f t="shared" ref="F6:F9" si="0">IF(D6="0","0",(D6*E6))</f>
        <v>0</v>
      </c>
      <c r="G6" s="255" t="str">
        <f>IF(D6="0","0.00",E6*'Sample Size Calculator'!G$26)</f>
        <v>0.00</v>
      </c>
      <c r="H6" s="251" t="str">
        <f>IF(D6="0","0.00",(D6*G6)/1000)</f>
        <v>0.00</v>
      </c>
      <c r="J6" s="124"/>
      <c r="K6" s="124"/>
      <c r="M6" s="124"/>
    </row>
    <row r="7" spans="2:17" x14ac:dyDescent="0.3">
      <c r="B7" s="46" t="s">
        <v>117</v>
      </c>
      <c r="C7" s="129">
        <f>'Planting List '!I9</f>
        <v>0</v>
      </c>
      <c r="D7" s="139" t="str">
        <f>'Sample Data'!O9</f>
        <v>0</v>
      </c>
      <c r="E7" s="51">
        <f>'Sample Data'!G9</f>
        <v>0</v>
      </c>
      <c r="F7" s="51" t="str">
        <f t="shared" si="0"/>
        <v>0</v>
      </c>
      <c r="G7" s="255" t="str">
        <f>IF(D7="0","0.00",E7*'Sample Size Calculator'!H$26)</f>
        <v>0.00</v>
      </c>
      <c r="H7" s="251" t="str">
        <f t="shared" ref="H7:H14" si="1">IF(D7="0","0.00",(D7*G7)/1000)</f>
        <v>0.00</v>
      </c>
      <c r="J7" s="124"/>
      <c r="K7" s="124"/>
      <c r="L7" s="124"/>
      <c r="M7" s="124"/>
    </row>
    <row r="8" spans="2:17" x14ac:dyDescent="0.3">
      <c r="B8" s="46" t="s">
        <v>118</v>
      </c>
      <c r="C8" s="129">
        <f>'Planting List '!I10</f>
        <v>0</v>
      </c>
      <c r="D8" s="139" t="str">
        <f>'Sample Data'!O10</f>
        <v>0</v>
      </c>
      <c r="E8" s="51">
        <f>'Sample Data'!G10</f>
        <v>0</v>
      </c>
      <c r="F8" s="51" t="str">
        <f t="shared" si="0"/>
        <v>0</v>
      </c>
      <c r="G8" s="255" t="str">
        <f>IF(D8="0","0.00",E8*'Sample Size Calculator'!I$26)</f>
        <v>0.00</v>
      </c>
      <c r="H8" s="251" t="str">
        <f t="shared" si="1"/>
        <v>0.00</v>
      </c>
      <c r="J8" s="124"/>
      <c r="K8" s="124"/>
      <c r="L8" s="124"/>
      <c r="M8" s="124"/>
    </row>
    <row r="9" spans="2:17" x14ac:dyDescent="0.3">
      <c r="B9" s="46" t="s">
        <v>119</v>
      </c>
      <c r="C9" s="129">
        <f>'Planting List '!I11</f>
        <v>0</v>
      </c>
      <c r="D9" s="139" t="str">
        <f>'Sample Data'!O11</f>
        <v>0</v>
      </c>
      <c r="E9" s="51">
        <f>'Sample Data'!G11</f>
        <v>0</v>
      </c>
      <c r="F9" s="51" t="str">
        <f t="shared" si="0"/>
        <v>0</v>
      </c>
      <c r="G9" s="255" t="str">
        <f>IF(D9="0","0.00",E9*'Sample Size Calculator'!J$26)</f>
        <v>0.00</v>
      </c>
      <c r="H9" s="251" t="str">
        <f t="shared" si="1"/>
        <v>0.00</v>
      </c>
      <c r="J9" s="124"/>
      <c r="K9" s="124"/>
      <c r="L9" s="124"/>
      <c r="M9" s="124"/>
    </row>
    <row r="10" spans="2:17" x14ac:dyDescent="0.3">
      <c r="B10" s="46" t="s">
        <v>120</v>
      </c>
      <c r="C10" s="129">
        <f>'Planting List '!I12</f>
        <v>0</v>
      </c>
      <c r="D10" s="139" t="str">
        <f>'Sample Data'!O12</f>
        <v>0</v>
      </c>
      <c r="E10" s="51">
        <f>'Sample Data'!G12</f>
        <v>0</v>
      </c>
      <c r="F10" s="51" t="str">
        <f t="shared" ref="F10:F14" si="2">IF(D10="0","0",(D10*E10))</f>
        <v>0</v>
      </c>
      <c r="G10" s="255" t="str">
        <f>IF(D10="0","0.00",E10*'Sample Size Calculator'!K$26)</f>
        <v>0.00</v>
      </c>
      <c r="H10" s="251" t="str">
        <f t="shared" si="1"/>
        <v>0.00</v>
      </c>
    </row>
    <row r="11" spans="2:17" x14ac:dyDescent="0.3">
      <c r="B11" s="46" t="s">
        <v>121</v>
      </c>
      <c r="C11" s="129">
        <f>'Planting List '!I13</f>
        <v>0</v>
      </c>
      <c r="D11" s="139" t="str">
        <f>'Sample Data'!O13</f>
        <v>0</v>
      </c>
      <c r="E11" s="51">
        <f>'Sample Data'!G13</f>
        <v>0</v>
      </c>
      <c r="F11" s="51" t="str">
        <f t="shared" si="2"/>
        <v>0</v>
      </c>
      <c r="G11" s="255" t="str">
        <f>IF(D11="0","0.00",E11*'Sample Size Calculator'!L$26)</f>
        <v>0.00</v>
      </c>
      <c r="H11" s="251" t="str">
        <f t="shared" si="1"/>
        <v>0.00</v>
      </c>
    </row>
    <row r="12" spans="2:17" x14ac:dyDescent="0.3">
      <c r="B12" s="46" t="s">
        <v>122</v>
      </c>
      <c r="C12" s="129">
        <f>'Planting List '!I14</f>
        <v>0</v>
      </c>
      <c r="D12" s="139" t="str">
        <f>'Sample Data'!O14</f>
        <v>0</v>
      </c>
      <c r="E12" s="51">
        <f>'Sample Data'!G14</f>
        <v>0</v>
      </c>
      <c r="F12" s="51" t="str">
        <f t="shared" si="2"/>
        <v>0</v>
      </c>
      <c r="G12" s="255" t="str">
        <f>IF(D12="0","0.00",E12*'Sample Size Calculator'!M$26)</f>
        <v>0.00</v>
      </c>
      <c r="H12" s="251" t="str">
        <f t="shared" si="1"/>
        <v>0.00</v>
      </c>
    </row>
    <row r="13" spans="2:17" x14ac:dyDescent="0.3">
      <c r="B13" s="46" t="s">
        <v>123</v>
      </c>
      <c r="C13" s="129">
        <f>'Planting List '!I15</f>
        <v>0</v>
      </c>
      <c r="D13" s="139" t="str">
        <f>'Sample Data'!O15</f>
        <v>0</v>
      </c>
      <c r="E13" s="51">
        <f>'Sample Data'!G15</f>
        <v>0</v>
      </c>
      <c r="F13" s="51" t="str">
        <f t="shared" si="2"/>
        <v>0</v>
      </c>
      <c r="G13" s="255" t="str">
        <f>IF(D13="0","0.00",E13*'Sample Size Calculator'!N$26)</f>
        <v>0.00</v>
      </c>
      <c r="H13" s="251" t="str">
        <f t="shared" si="1"/>
        <v>0.00</v>
      </c>
    </row>
    <row r="14" spans="2:17" ht="15" thickBot="1" x14ac:dyDescent="0.35">
      <c r="B14" s="48" t="s">
        <v>124</v>
      </c>
      <c r="C14" s="52">
        <f>'Planting List '!I16</f>
        <v>0</v>
      </c>
      <c r="D14" s="140" t="str">
        <f>'Sample Data'!O16</f>
        <v>0</v>
      </c>
      <c r="E14" s="52">
        <f>'Sample Data'!G16</f>
        <v>0</v>
      </c>
      <c r="F14" s="52" t="str">
        <f t="shared" si="2"/>
        <v>0</v>
      </c>
      <c r="G14" s="256" t="str">
        <f>IF(D14="0","0.00",E14*'Sample Size Calculator'!O$26)</f>
        <v>0.00</v>
      </c>
      <c r="H14" s="252" t="str">
        <f t="shared" si="1"/>
        <v>0.00</v>
      </c>
    </row>
    <row r="15" spans="2:17" x14ac:dyDescent="0.3">
      <c r="B15" s="50"/>
      <c r="C15" s="51">
        <f>SUM(C6:C14)</f>
        <v>0</v>
      </c>
      <c r="D15" s="138"/>
      <c r="E15" s="51">
        <f>SUM(E6:E14)</f>
        <v>0</v>
      </c>
      <c r="F15" s="51">
        <f>SUM(F6:F14)</f>
        <v>0</v>
      </c>
      <c r="G15" s="255">
        <f>SUM(G6:G14)</f>
        <v>0</v>
      </c>
      <c r="H15" s="250">
        <f>SUM(H6:H14)</f>
        <v>0</v>
      </c>
    </row>
    <row r="16" spans="2:17" x14ac:dyDescent="0.3">
      <c r="F16" s="141"/>
    </row>
  </sheetData>
  <sheetProtection algorithmName="SHA-512" hashValue="7MmOdR6MoH2mw8kr4CDOZ2w2Q5Qv8XBQuhn9KGBuydd+YYpnOYmPbEMH/JKH9HxwdZUcwpfFazcTSQlAaqWbWA==" saltValue="I+rP+ak0qLfsEO3YIThCmQ==" spinCount="100000" sheet="1" objects="1" scenarios="1" selectLockedCells="1" selectUnlockedCells="1"/>
  <mergeCells count="1">
    <mergeCell ref="B2:H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0"/>
  <sheetViews>
    <sheetView workbookViewId="0">
      <selection activeCell="C12" sqref="C12"/>
    </sheetView>
  </sheetViews>
  <sheetFormatPr defaultColWidth="9.109375" defaultRowHeight="14.4" x14ac:dyDescent="0.3"/>
  <cols>
    <col min="1" max="1" width="9.109375" style="40"/>
    <col min="2" max="2" width="12" style="40" customWidth="1"/>
    <col min="3" max="4" width="9.109375" style="40"/>
    <col min="5" max="5" width="16.5546875" style="40" customWidth="1"/>
    <col min="6" max="6" width="10.5546875" style="40" customWidth="1"/>
    <col min="7" max="7" width="10.44140625" style="40" customWidth="1"/>
    <col min="8" max="8" width="10.5546875" style="40" customWidth="1"/>
    <col min="9" max="16384" width="9.109375" style="40"/>
  </cols>
  <sheetData>
    <row r="1" spans="2:8" x14ac:dyDescent="0.3">
      <c r="B1" s="18"/>
      <c r="C1" s="18"/>
      <c r="D1" s="18"/>
      <c r="E1" s="18"/>
      <c r="F1" s="18"/>
      <c r="G1" s="18"/>
      <c r="H1" s="18"/>
    </row>
    <row r="2" spans="2:8" x14ac:dyDescent="0.3">
      <c r="B2" s="53" t="s">
        <v>205</v>
      </c>
      <c r="E2" s="39"/>
      <c r="F2" s="39"/>
      <c r="G2" s="39"/>
    </row>
    <row r="3" spans="2:8" ht="15.6" x14ac:dyDescent="0.35">
      <c r="B3" s="481" t="s">
        <v>311</v>
      </c>
      <c r="C3" s="482"/>
      <c r="D3" s="482"/>
      <c r="E3" s="482"/>
      <c r="F3" s="482"/>
      <c r="G3" s="483"/>
    </row>
    <row r="5" spans="2:8" x14ac:dyDescent="0.3">
      <c r="B5" s="484" t="s">
        <v>329</v>
      </c>
      <c r="C5" s="485"/>
      <c r="D5" s="485"/>
      <c r="E5" s="485"/>
      <c r="F5" s="485"/>
      <c r="G5" s="485"/>
      <c r="H5" s="486"/>
    </row>
    <row r="6" spans="2:8" x14ac:dyDescent="0.3">
      <c r="B6" s="487"/>
      <c r="C6" s="488"/>
      <c r="D6" s="488"/>
      <c r="E6" s="488"/>
      <c r="F6" s="488"/>
      <c r="G6" s="488"/>
      <c r="H6" s="489"/>
    </row>
    <row r="7" spans="2:8" x14ac:dyDescent="0.3">
      <c r="B7" s="490"/>
      <c r="C7" s="491"/>
      <c r="D7" s="491"/>
      <c r="E7" s="491"/>
      <c r="F7" s="491"/>
      <c r="G7" s="491"/>
      <c r="H7" s="492"/>
    </row>
    <row r="9" spans="2:8" ht="37.5" customHeight="1" x14ac:dyDescent="0.35">
      <c r="B9" s="265" t="s">
        <v>312</v>
      </c>
      <c r="D9" s="39"/>
      <c r="E9" s="493" t="s">
        <v>313</v>
      </c>
      <c r="F9" s="494"/>
      <c r="G9" s="494"/>
      <c r="H9" s="494"/>
    </row>
    <row r="10" spans="2:8" ht="45" thickBot="1" x14ac:dyDescent="0.35">
      <c r="B10" s="266"/>
      <c r="C10" s="6" t="s">
        <v>314</v>
      </c>
      <c r="E10" s="54" t="s">
        <v>0</v>
      </c>
      <c r="F10" s="43" t="s">
        <v>315</v>
      </c>
      <c r="G10" s="43" t="s">
        <v>316</v>
      </c>
      <c r="H10" s="43" t="s">
        <v>317</v>
      </c>
    </row>
    <row r="11" spans="2:8" ht="17.25" customHeight="1" x14ac:dyDescent="0.3">
      <c r="B11" s="55" t="s">
        <v>318</v>
      </c>
      <c r="C11" s="357"/>
      <c r="E11" s="44" t="s">
        <v>319</v>
      </c>
      <c r="F11" s="291">
        <f>'Total CO2'!H6+'Total CO2'!H7+'Total CO2'!H8</f>
        <v>0</v>
      </c>
      <c r="G11" s="267">
        <f>C$11*$F11</f>
        <v>0</v>
      </c>
      <c r="H11" s="267">
        <f>C$12*$F11</f>
        <v>0</v>
      </c>
    </row>
    <row r="12" spans="2:8" ht="17.25" customHeight="1" x14ac:dyDescent="0.3">
      <c r="B12" s="56" t="s">
        <v>320</v>
      </c>
      <c r="C12" s="358"/>
      <c r="E12" s="46" t="s">
        <v>321</v>
      </c>
      <c r="F12" s="292">
        <f>'Total CO2'!H9+'Total CO2'!H10+'Total CO2'!H11</f>
        <v>0</v>
      </c>
      <c r="G12" s="268">
        <f>C$11*$F12</f>
        <v>0</v>
      </c>
      <c r="H12" s="268">
        <f>C$12*$F12</f>
        <v>0</v>
      </c>
    </row>
    <row r="13" spans="2:8" ht="19.5" customHeight="1" thickBot="1" x14ac:dyDescent="0.35">
      <c r="E13" s="48" t="s">
        <v>322</v>
      </c>
      <c r="F13" s="293">
        <f>'Total CO2'!H12+'Total CO2'!H13+'Total CO2'!H14</f>
        <v>0</v>
      </c>
      <c r="G13" s="269">
        <f>C$11*$F13</f>
        <v>0</v>
      </c>
      <c r="H13" s="269">
        <f>C$12*$F13</f>
        <v>0</v>
      </c>
    </row>
    <row r="14" spans="2:8" ht="21" customHeight="1" thickBot="1" x14ac:dyDescent="0.35">
      <c r="E14" s="270" t="s">
        <v>138</v>
      </c>
      <c r="F14" s="294">
        <f>SUM(F11:F13)</f>
        <v>0</v>
      </c>
      <c r="G14" s="271">
        <f>SUM(G11:G13)</f>
        <v>0</v>
      </c>
      <c r="H14" s="272">
        <f>SUM(H11:H13)</f>
        <v>0</v>
      </c>
    </row>
    <row r="15" spans="2:8" ht="16.2" thickBot="1" x14ac:dyDescent="0.4">
      <c r="E15" s="273"/>
      <c r="F15" s="295" t="s">
        <v>323</v>
      </c>
      <c r="G15" s="274" t="s">
        <v>139</v>
      </c>
      <c r="H15" s="274" t="s">
        <v>139</v>
      </c>
    </row>
    <row r="16" spans="2:8" ht="30" customHeight="1" x14ac:dyDescent="0.3">
      <c r="E16" s="275" t="s">
        <v>324</v>
      </c>
      <c r="F16" s="296">
        <f>F14</f>
        <v>0</v>
      </c>
      <c r="G16" s="276">
        <f>C$11*F16</f>
        <v>0</v>
      </c>
      <c r="H16" s="276">
        <f>C$12*F16</f>
        <v>0</v>
      </c>
    </row>
    <row r="17" spans="5:8" ht="29.25" customHeight="1" x14ac:dyDescent="0.3">
      <c r="E17" s="277" t="s">
        <v>325</v>
      </c>
      <c r="F17" s="297">
        <f>F16+(F16*0.15)</f>
        <v>0</v>
      </c>
      <c r="G17" s="278">
        <f>C$11*F17</f>
        <v>0</v>
      </c>
      <c r="H17" s="278">
        <f>C$12*F17</f>
        <v>0</v>
      </c>
    </row>
    <row r="18" spans="5:8" ht="29.25" customHeight="1" x14ac:dyDescent="0.3">
      <c r="E18" s="279" t="s">
        <v>326</v>
      </c>
      <c r="F18" s="298">
        <f>F16-(F16*0.15)</f>
        <v>0</v>
      </c>
      <c r="G18" s="280">
        <f>C$11*F18</f>
        <v>0</v>
      </c>
      <c r="H18" s="280">
        <f>C$11*F18</f>
        <v>0</v>
      </c>
    </row>
    <row r="19" spans="5:8" x14ac:dyDescent="0.3">
      <c r="E19" s="281" t="s">
        <v>327</v>
      </c>
      <c r="F19" s="282"/>
      <c r="G19" s="282"/>
      <c r="H19" s="283"/>
    </row>
    <row r="20" spans="5:8" x14ac:dyDescent="0.3">
      <c r="E20" s="284" t="s">
        <v>328</v>
      </c>
      <c r="F20" s="285"/>
      <c r="G20" s="286"/>
      <c r="H20" s="287"/>
    </row>
  </sheetData>
  <sheetProtection algorithmName="SHA-512" hashValue="stLcFWk9axM4l50RFQHrFaVZFYHAw3RGyMTcd/tGUgtpZfoFuXAHv8idp06F2zrZAp9P7fHmOPFdgGYEIB0QXQ==" saltValue="qnakokkGrytZGkCP9IVSlw==" spinCount="100000" sheet="1" objects="1" scenarios="1" selectLockedCells="1"/>
  <mergeCells count="3">
    <mergeCell ref="B3:G3"/>
    <mergeCell ref="B5:H7"/>
    <mergeCell ref="E9:H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zoomScaleNormal="100" workbookViewId="0">
      <selection sqref="A1:F19"/>
    </sheetView>
  </sheetViews>
  <sheetFormatPr defaultColWidth="9.109375" defaultRowHeight="14.4" x14ac:dyDescent="0.3"/>
  <cols>
    <col min="1" max="1" width="9.109375" style="40"/>
    <col min="2" max="2" width="25.33203125" style="40" customWidth="1"/>
    <col min="3" max="3" width="12.109375" style="40" customWidth="1"/>
    <col min="4" max="4" width="12.5546875" style="40" customWidth="1"/>
    <col min="5" max="5" width="12.109375" style="40" customWidth="1"/>
    <col min="6" max="6" width="11.5546875" style="40" customWidth="1"/>
    <col min="7" max="7" width="9.33203125" style="40" bestFit="1" customWidth="1"/>
    <col min="8" max="8" width="11.88671875" style="40" customWidth="1"/>
    <col min="9" max="16384" width="9.109375" style="40"/>
  </cols>
  <sheetData>
    <row r="1" spans="1:6" x14ac:dyDescent="0.3">
      <c r="A1" s="18"/>
      <c r="B1" s="18"/>
      <c r="C1" s="18"/>
      <c r="D1" s="18"/>
      <c r="E1" s="18"/>
      <c r="F1" s="18"/>
    </row>
    <row r="2" spans="1:6" x14ac:dyDescent="0.3">
      <c r="A2" s="18"/>
      <c r="B2" s="495" t="s">
        <v>282</v>
      </c>
      <c r="C2" s="496"/>
      <c r="D2" s="496"/>
      <c r="E2" s="496"/>
      <c r="F2" s="497"/>
    </row>
    <row r="3" spans="1:6" x14ac:dyDescent="0.3">
      <c r="A3" s="18"/>
      <c r="B3" s="498"/>
      <c r="C3" s="499"/>
      <c r="D3" s="499"/>
      <c r="E3" s="499"/>
      <c r="F3" s="500"/>
    </row>
    <row r="4" spans="1:6" x14ac:dyDescent="0.3">
      <c r="A4" s="18"/>
      <c r="B4" s="18"/>
      <c r="C4" s="18"/>
      <c r="D4" s="18"/>
      <c r="E4" s="18"/>
      <c r="F4" s="18"/>
    </row>
    <row r="5" spans="1:6" ht="24" customHeight="1" x14ac:dyDescent="0.3">
      <c r="A5" s="18"/>
      <c r="B5" s="327" t="s">
        <v>281</v>
      </c>
      <c r="C5" s="328"/>
      <c r="D5" s="328"/>
      <c r="E5" s="328"/>
      <c r="F5" s="328"/>
    </row>
    <row r="6" spans="1:6" ht="31.5" customHeight="1" thickBot="1" x14ac:dyDescent="0.35">
      <c r="A6" s="18"/>
      <c r="B6" s="329" t="s">
        <v>211</v>
      </c>
      <c r="C6" s="330" t="s">
        <v>212</v>
      </c>
      <c r="D6" s="330" t="s">
        <v>208</v>
      </c>
      <c r="E6" s="331" t="s">
        <v>139</v>
      </c>
      <c r="F6" s="331" t="s">
        <v>181</v>
      </c>
    </row>
    <row r="7" spans="1:6" x14ac:dyDescent="0.3">
      <c r="A7" s="18"/>
      <c r="B7" s="332" t="s">
        <v>229</v>
      </c>
      <c r="C7" s="333">
        <f>' Interception (hide)'!V13</f>
        <v>0</v>
      </c>
      <c r="D7" s="334" t="str">
        <f>IF(C7=0,"0.00",C7/'Planting List '!I$17)</f>
        <v>0.00</v>
      </c>
      <c r="E7" s="335">
        <f>' Interception (hide)'!AH13</f>
        <v>0</v>
      </c>
      <c r="F7" s="336" t="str">
        <f>IF('Planting List '!I$17=0,"$0.00",E7/'Planting List '!I$17)</f>
        <v>$0.00</v>
      </c>
    </row>
    <row r="8" spans="1:6" x14ac:dyDescent="0.3">
      <c r="A8" s="18"/>
      <c r="B8" s="337" t="s">
        <v>230</v>
      </c>
      <c r="C8" s="338">
        <f>'CO2 Avoided (hide)'!V14</f>
        <v>0</v>
      </c>
      <c r="D8" s="334" t="str">
        <f>IF(C8=0,"0.00",C8/'Planting List '!I$17)</f>
        <v>0.00</v>
      </c>
      <c r="E8" s="339">
        <f>'CO2 Avoided (hide)'!AH13</f>
        <v>0</v>
      </c>
      <c r="F8" s="336" t="str">
        <f>IF('Planting List '!I$17=0,"$0.00",E8/'Planting List '!I$17)</f>
        <v>$0.00</v>
      </c>
    </row>
    <row r="9" spans="1:6" x14ac:dyDescent="0.3">
      <c r="A9" s="18"/>
      <c r="B9" s="337" t="s">
        <v>231</v>
      </c>
      <c r="C9" s="340"/>
      <c r="D9" s="341"/>
      <c r="E9" s="339"/>
      <c r="F9" s="336"/>
    </row>
    <row r="10" spans="1:6" x14ac:dyDescent="0.3">
      <c r="A10" s="18"/>
      <c r="B10" s="342" t="s">
        <v>179</v>
      </c>
      <c r="C10" s="340">
        <f>'Air Quality (hide)'!V14</f>
        <v>0</v>
      </c>
      <c r="D10" s="341" t="str">
        <f>IF(C10=0,"0.00",C10/'Planting List '!I$17)</f>
        <v>0.00</v>
      </c>
      <c r="E10" s="339">
        <f>'Air Quality (hide)'!AH13</f>
        <v>0</v>
      </c>
      <c r="F10" s="336" t="str">
        <f>IF('Planting List '!I$17=0,"$0.00",E10/'Planting List '!I$17)</f>
        <v>$0.00</v>
      </c>
    </row>
    <row r="11" spans="1:6" x14ac:dyDescent="0.3">
      <c r="A11" s="18"/>
      <c r="B11" s="342" t="s">
        <v>182</v>
      </c>
      <c r="C11" s="340">
        <f>'Air Quality (hide)'!V29</f>
        <v>0</v>
      </c>
      <c r="D11" s="341" t="str">
        <f>IF(C11=0,"0.00",C11/'Planting List '!I$17)</f>
        <v>0.00</v>
      </c>
      <c r="E11" s="339">
        <f>'Air Quality (hide)'!AH28</f>
        <v>0</v>
      </c>
      <c r="F11" s="336" t="str">
        <f>IF('Planting List '!I$17=0,"$0.00",E11/'Planting List '!I$17)</f>
        <v>$0.00</v>
      </c>
    </row>
    <row r="12" spans="1:6" x14ac:dyDescent="0.3">
      <c r="A12" s="18"/>
      <c r="B12" s="342" t="s">
        <v>180</v>
      </c>
      <c r="C12" s="340">
        <f>'Air Quality (hide)'!V44</f>
        <v>0</v>
      </c>
      <c r="D12" s="341" t="str">
        <f>IF(C12=0,"0.00",C12/'Planting List '!I$17)</f>
        <v>0.00</v>
      </c>
      <c r="E12" s="339">
        <f>'Air Quality (hide)'!AH43</f>
        <v>0</v>
      </c>
      <c r="F12" s="336" t="str">
        <f>IF('Planting List '!I$17=0,"$0.00",E12/'Planting List '!I$17)</f>
        <v>$0.00</v>
      </c>
    </row>
    <row r="13" spans="1:6" ht="15" thickBot="1" x14ac:dyDescent="0.35">
      <c r="A13" s="18"/>
      <c r="B13" s="342" t="s">
        <v>150</v>
      </c>
      <c r="C13" s="343">
        <f>'Air Quality (hide)'!V59</f>
        <v>0</v>
      </c>
      <c r="D13" s="341" t="str">
        <f>IF(C13=0,"0.00",C13/'Planting List '!I$17)</f>
        <v>0.00</v>
      </c>
      <c r="E13" s="344">
        <f>'Air Quality (hide)'!AH58</f>
        <v>0</v>
      </c>
      <c r="F13" s="336" t="str">
        <f>IF('Planting List '!I$17=0,"$0.00",E13/'Planting List '!I$17)</f>
        <v>$0.00</v>
      </c>
    </row>
    <row r="14" spans="1:6" ht="15" thickBot="1" x14ac:dyDescent="0.35">
      <c r="A14" s="18"/>
      <c r="B14" s="345" t="s">
        <v>183</v>
      </c>
      <c r="C14" s="346">
        <f>SUM(C10:C13)</f>
        <v>0</v>
      </c>
      <c r="D14" s="346">
        <f>SUM(D10:D13)</f>
        <v>0</v>
      </c>
      <c r="E14" s="347">
        <f>SUM(E10:E13)</f>
        <v>0</v>
      </c>
      <c r="F14" s="347">
        <f>SUM(F10:F13)</f>
        <v>0</v>
      </c>
    </row>
    <row r="15" spans="1:6" x14ac:dyDescent="0.3">
      <c r="A15" s="18"/>
      <c r="B15" s="332" t="s">
        <v>232</v>
      </c>
      <c r="C15" s="348"/>
      <c r="D15" s="348"/>
      <c r="E15" s="349"/>
      <c r="F15" s="349"/>
    </row>
    <row r="16" spans="1:6" x14ac:dyDescent="0.3">
      <c r="A16" s="18"/>
      <c r="B16" s="342" t="s">
        <v>184</v>
      </c>
      <c r="C16" s="338">
        <f>'Energy (hide)'!V13</f>
        <v>0</v>
      </c>
      <c r="D16" s="350" t="str">
        <f>IF(C16=0,"0.00",C16/'Planting List '!I$17)</f>
        <v>0.00</v>
      </c>
      <c r="E16" s="339">
        <f>'Energy (hide)'!AH13</f>
        <v>0</v>
      </c>
      <c r="F16" s="339" t="str">
        <f>IF('Planting List '!I$17=0,"$0.00",E16/'Planting List '!I$17)</f>
        <v>$0.00</v>
      </c>
    </row>
    <row r="17" spans="1:21" ht="15" thickBot="1" x14ac:dyDescent="0.35">
      <c r="A17" s="18"/>
      <c r="B17" s="342" t="s">
        <v>185</v>
      </c>
      <c r="C17" s="351">
        <f>'Energy (hide)'!V28</f>
        <v>0</v>
      </c>
      <c r="D17" s="352" t="str">
        <f>IF(C17=0,"0.00",C17/'Planting List '!I$17)</f>
        <v>0.00</v>
      </c>
      <c r="E17" s="344">
        <f>'Energy (hide)'!AH28</f>
        <v>0</v>
      </c>
      <c r="F17" s="344" t="str">
        <f>IF('Planting List '!I$17=0,"$0.00",E17/'Planting List '!I$17)</f>
        <v>$0.00</v>
      </c>
    </row>
    <row r="18" spans="1:21" ht="15" thickBot="1" x14ac:dyDescent="0.35">
      <c r="A18" s="18"/>
      <c r="B18" s="353" t="s">
        <v>233</v>
      </c>
      <c r="C18" s="354"/>
      <c r="D18" s="354"/>
      <c r="E18" s="355">
        <f t="shared" ref="E18:F18" si="0">SUM(E16:E17)</f>
        <v>0</v>
      </c>
      <c r="F18" s="355">
        <f t="shared" si="0"/>
        <v>0</v>
      </c>
    </row>
    <row r="19" spans="1:21" x14ac:dyDescent="0.3">
      <c r="A19" s="18"/>
      <c r="B19" s="332" t="s">
        <v>234</v>
      </c>
      <c r="C19" s="356"/>
      <c r="D19" s="356"/>
      <c r="E19" s="335">
        <f>E7+E14+E18+E8</f>
        <v>0</v>
      </c>
      <c r="F19" s="335" t="str">
        <f>IF(E19=0,"$0.00",E19/'Planting List '!I17)</f>
        <v>$0.00</v>
      </c>
    </row>
    <row r="20" spans="1:21" ht="21" x14ac:dyDescent="0.4">
      <c r="H20" s="142"/>
      <c r="I20" s="142"/>
      <c r="J20" s="142"/>
      <c r="K20" s="142"/>
      <c r="L20" s="142"/>
      <c r="M20" s="142"/>
      <c r="N20" s="142"/>
      <c r="O20" s="142"/>
      <c r="P20" s="142"/>
      <c r="Q20" s="142"/>
      <c r="R20" s="142"/>
      <c r="S20" s="124"/>
      <c r="T20" s="124"/>
      <c r="U20" s="124"/>
    </row>
    <row r="22" spans="1:21" x14ac:dyDescent="0.3">
      <c r="G22" s="143"/>
    </row>
  </sheetData>
  <sheetProtection algorithmName="SHA-512" hashValue="zo0/GSaegzJYh6UzldIrWRsrFVMXRb/IIdnWeN/nQhjcjZcreKLcS3XVWOZRUcNrbCjBlB7DpjPgrDNsZsB7Ng==" saltValue="xa+Pa7C/15svz/LHHynf+w==" spinCount="100000" sheet="1" objects="1" scenarios="1" selectLockedCells="1" selectUnlockedCells="1"/>
  <mergeCells count="1">
    <mergeCell ref="B2:F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9"/>
  <sheetViews>
    <sheetView zoomScale="90" zoomScaleNormal="90" workbookViewId="0">
      <selection activeCell="R14" sqref="R14"/>
    </sheetView>
  </sheetViews>
  <sheetFormatPr defaultColWidth="9.109375" defaultRowHeight="14.4" x14ac:dyDescent="0.3"/>
  <cols>
    <col min="1" max="1" width="9.109375" style="40"/>
    <col min="2" max="2" width="24.44140625" style="40" customWidth="1"/>
    <col min="3" max="17" width="9.109375" style="40"/>
    <col min="18" max="18" width="13.44140625" style="40" customWidth="1"/>
    <col min="19" max="16384" width="9.109375" style="40"/>
  </cols>
  <sheetData>
    <row r="2" spans="2:18" x14ac:dyDescent="0.3">
      <c r="B2" s="106" t="s">
        <v>279</v>
      </c>
      <c r="P2" s="39"/>
      <c r="Q2" s="39"/>
    </row>
    <row r="3" spans="2:18" ht="27.75" customHeight="1" x14ac:dyDescent="0.3">
      <c r="B3" s="159"/>
      <c r="C3" s="160" t="s">
        <v>0</v>
      </c>
      <c r="D3" s="161" t="s">
        <v>125</v>
      </c>
      <c r="E3" s="162" t="s">
        <v>126</v>
      </c>
      <c r="F3" s="161" t="s">
        <v>127</v>
      </c>
      <c r="G3" s="161" t="s">
        <v>128</v>
      </c>
      <c r="H3" s="161" t="s">
        <v>129</v>
      </c>
      <c r="I3" s="161" t="s">
        <v>130</v>
      </c>
      <c r="J3" s="161" t="s">
        <v>131</v>
      </c>
      <c r="K3" s="161" t="s">
        <v>132</v>
      </c>
      <c r="L3" s="161" t="s">
        <v>133</v>
      </c>
      <c r="M3" s="161" t="s">
        <v>134</v>
      </c>
      <c r="N3" s="163" t="s">
        <v>141</v>
      </c>
      <c r="O3" s="163" t="s">
        <v>137</v>
      </c>
      <c r="Q3" s="39"/>
    </row>
    <row r="4" spans="2:18" x14ac:dyDescent="0.3">
      <c r="B4" s="62" t="s">
        <v>116</v>
      </c>
      <c r="C4" s="62" t="s">
        <v>1</v>
      </c>
      <c r="D4" s="62">
        <v>0</v>
      </c>
      <c r="E4" s="62">
        <v>0</v>
      </c>
      <c r="F4" s="62">
        <v>0</v>
      </c>
      <c r="G4" s="62">
        <v>0</v>
      </c>
      <c r="H4" s="134">
        <v>0</v>
      </c>
      <c r="I4" s="62">
        <v>0</v>
      </c>
      <c r="J4" s="134">
        <f>'Sample Data'!$G$8</f>
        <v>0</v>
      </c>
      <c r="K4" s="62">
        <v>0</v>
      </c>
      <c r="L4" s="62">
        <v>0</v>
      </c>
      <c r="M4" s="62">
        <v>0</v>
      </c>
      <c r="N4" s="134">
        <f>SUM(D4:M4)</f>
        <v>0</v>
      </c>
      <c r="O4" s="136" t="str">
        <f>'Sample Data'!O8</f>
        <v>0</v>
      </c>
      <c r="Q4" s="164"/>
      <c r="R4" s="141"/>
    </row>
    <row r="5" spans="2:18" x14ac:dyDescent="0.3">
      <c r="B5" s="62" t="s">
        <v>117</v>
      </c>
      <c r="C5" s="62" t="s">
        <v>2</v>
      </c>
      <c r="D5" s="62">
        <v>0</v>
      </c>
      <c r="E5" s="62">
        <v>0</v>
      </c>
      <c r="F5" s="62">
        <v>0</v>
      </c>
      <c r="G5" s="134">
        <v>0</v>
      </c>
      <c r="H5" s="62">
        <v>0</v>
      </c>
      <c r="I5" s="134">
        <f>'Sample Data'!$G$9</f>
        <v>0</v>
      </c>
      <c r="J5" s="62">
        <v>0</v>
      </c>
      <c r="K5" s="62">
        <v>0</v>
      </c>
      <c r="L5" s="62">
        <v>0</v>
      </c>
      <c r="M5" s="62">
        <v>0</v>
      </c>
      <c r="N5" s="134">
        <f t="shared" ref="N5:N12" si="0">SUM(D5:M5)</f>
        <v>0</v>
      </c>
      <c r="O5" s="136" t="str">
        <f>'Sample Data'!O9</f>
        <v>0</v>
      </c>
      <c r="Q5" s="164"/>
      <c r="R5" s="141"/>
    </row>
    <row r="6" spans="2:18" x14ac:dyDescent="0.3">
      <c r="B6" s="62" t="s">
        <v>118</v>
      </c>
      <c r="C6" s="62" t="s">
        <v>3</v>
      </c>
      <c r="D6" s="62">
        <v>0</v>
      </c>
      <c r="E6" s="62">
        <v>0</v>
      </c>
      <c r="F6" s="134">
        <v>0</v>
      </c>
      <c r="G6" s="134">
        <f>'Sample Data'!$G$10</f>
        <v>0</v>
      </c>
      <c r="H6" s="134">
        <v>0</v>
      </c>
      <c r="I6" s="62">
        <v>0</v>
      </c>
      <c r="J6" s="62">
        <v>0</v>
      </c>
      <c r="K6" s="62">
        <v>0</v>
      </c>
      <c r="L6" s="62">
        <v>0</v>
      </c>
      <c r="M6" s="62">
        <v>0</v>
      </c>
      <c r="N6" s="134">
        <f t="shared" si="0"/>
        <v>0</v>
      </c>
      <c r="O6" s="136" t="str">
        <f>'Sample Data'!O10</f>
        <v>0</v>
      </c>
      <c r="Q6" s="164"/>
      <c r="R6" s="141"/>
    </row>
    <row r="7" spans="2:18" x14ac:dyDescent="0.3">
      <c r="B7" s="62" t="s">
        <v>119</v>
      </c>
      <c r="C7" s="62" t="s">
        <v>4</v>
      </c>
      <c r="D7" s="62">
        <v>0</v>
      </c>
      <c r="E7" s="62">
        <v>0</v>
      </c>
      <c r="F7" s="62">
        <v>0</v>
      </c>
      <c r="G7" s="62">
        <v>0</v>
      </c>
      <c r="H7" s="134">
        <v>0</v>
      </c>
      <c r="I7" s="62">
        <v>0</v>
      </c>
      <c r="J7" s="134">
        <f>'Sample Data'!$G$11</f>
        <v>0</v>
      </c>
      <c r="K7" s="62">
        <v>0</v>
      </c>
      <c r="L7" s="62">
        <v>0</v>
      </c>
      <c r="M7" s="62">
        <v>0</v>
      </c>
      <c r="N7" s="134">
        <f t="shared" si="0"/>
        <v>0</v>
      </c>
      <c r="O7" s="136" t="str">
        <f>'Sample Data'!O11</f>
        <v>0</v>
      </c>
      <c r="Q7" s="164"/>
      <c r="R7" s="141"/>
    </row>
    <row r="8" spans="2:18" x14ac:dyDescent="0.3">
      <c r="B8" s="62" t="s">
        <v>120</v>
      </c>
      <c r="C8" s="62" t="s">
        <v>5</v>
      </c>
      <c r="D8" s="62">
        <v>0</v>
      </c>
      <c r="E8" s="62">
        <v>0</v>
      </c>
      <c r="F8" s="62">
        <v>0</v>
      </c>
      <c r="G8" s="134">
        <v>0</v>
      </c>
      <c r="H8" s="62">
        <v>0</v>
      </c>
      <c r="I8" s="134">
        <f>'Sample Data'!$G$12</f>
        <v>0</v>
      </c>
      <c r="J8" s="62">
        <v>0</v>
      </c>
      <c r="K8" s="62">
        <v>0</v>
      </c>
      <c r="L8" s="62">
        <v>0</v>
      </c>
      <c r="M8" s="62">
        <v>0</v>
      </c>
      <c r="N8" s="134">
        <f t="shared" si="0"/>
        <v>0</v>
      </c>
      <c r="O8" s="136" t="str">
        <f>'Sample Data'!O12</f>
        <v>0</v>
      </c>
      <c r="Q8" s="164"/>
      <c r="R8" s="141"/>
    </row>
    <row r="9" spans="2:18" x14ac:dyDescent="0.3">
      <c r="B9" s="62" t="s">
        <v>121</v>
      </c>
      <c r="C9" s="62" t="s">
        <v>6</v>
      </c>
      <c r="D9" s="62">
        <v>0</v>
      </c>
      <c r="E9" s="62">
        <v>0</v>
      </c>
      <c r="F9" s="134">
        <v>0</v>
      </c>
      <c r="G9" s="134">
        <f>'Sample Data'!$G$13</f>
        <v>0</v>
      </c>
      <c r="H9" s="134">
        <v>0</v>
      </c>
      <c r="I9" s="62">
        <v>0</v>
      </c>
      <c r="J9" s="62">
        <v>0</v>
      </c>
      <c r="K9" s="62">
        <v>0</v>
      </c>
      <c r="L9" s="62">
        <v>0</v>
      </c>
      <c r="M9" s="62">
        <v>0</v>
      </c>
      <c r="N9" s="134">
        <f t="shared" si="0"/>
        <v>0</v>
      </c>
      <c r="O9" s="136" t="str">
        <f>'Sample Data'!O13</f>
        <v>0</v>
      </c>
      <c r="Q9" s="164"/>
      <c r="R9" s="141"/>
    </row>
    <row r="10" spans="2:18" x14ac:dyDescent="0.3">
      <c r="B10" s="62" t="s">
        <v>122</v>
      </c>
      <c r="C10" s="62" t="s">
        <v>9</v>
      </c>
      <c r="D10" s="62">
        <v>0</v>
      </c>
      <c r="E10" s="62">
        <v>0</v>
      </c>
      <c r="F10" s="62">
        <v>0</v>
      </c>
      <c r="G10" s="62">
        <v>0</v>
      </c>
      <c r="H10" s="134">
        <v>0</v>
      </c>
      <c r="I10" s="62">
        <v>0</v>
      </c>
      <c r="J10" s="134">
        <f>'Sample Data'!$G$14</f>
        <v>0</v>
      </c>
      <c r="K10" s="62">
        <v>0</v>
      </c>
      <c r="L10" s="62">
        <v>0</v>
      </c>
      <c r="M10" s="62">
        <v>0</v>
      </c>
      <c r="N10" s="134">
        <f t="shared" si="0"/>
        <v>0</v>
      </c>
      <c r="O10" s="136" t="str">
        <f>'Sample Data'!O14</f>
        <v>0</v>
      </c>
      <c r="Q10" s="164"/>
      <c r="R10" s="141"/>
    </row>
    <row r="11" spans="2:18" x14ac:dyDescent="0.3">
      <c r="B11" s="62" t="s">
        <v>123</v>
      </c>
      <c r="C11" s="62" t="s">
        <v>12</v>
      </c>
      <c r="D11" s="62">
        <v>0</v>
      </c>
      <c r="E11" s="62">
        <v>0</v>
      </c>
      <c r="F11" s="62">
        <v>0</v>
      </c>
      <c r="G11" s="134">
        <v>0</v>
      </c>
      <c r="H11" s="62">
        <v>0</v>
      </c>
      <c r="I11" s="134">
        <f>'Sample Data'!$G$15</f>
        <v>0</v>
      </c>
      <c r="J11" s="62">
        <v>0</v>
      </c>
      <c r="K11" s="62">
        <v>0</v>
      </c>
      <c r="L11" s="62">
        <v>0</v>
      </c>
      <c r="M11" s="62">
        <v>0</v>
      </c>
      <c r="N11" s="134">
        <f t="shared" si="0"/>
        <v>0</v>
      </c>
      <c r="O11" s="136" t="str">
        <f>'Sample Data'!O15</f>
        <v>0</v>
      </c>
      <c r="Q11" s="164"/>
      <c r="R11" s="141"/>
    </row>
    <row r="12" spans="2:18" x14ac:dyDescent="0.3">
      <c r="B12" s="165" t="s">
        <v>124</v>
      </c>
      <c r="C12" s="165" t="s">
        <v>80</v>
      </c>
      <c r="D12" s="62">
        <v>0</v>
      </c>
      <c r="E12" s="62">
        <v>0</v>
      </c>
      <c r="F12" s="134">
        <v>0</v>
      </c>
      <c r="G12" s="134">
        <f>'Sample Data'!$G$16</f>
        <v>0</v>
      </c>
      <c r="H12" s="134">
        <v>0</v>
      </c>
      <c r="I12" s="62">
        <v>0</v>
      </c>
      <c r="J12" s="62">
        <v>0</v>
      </c>
      <c r="K12" s="62">
        <v>0</v>
      </c>
      <c r="L12" s="62">
        <v>0</v>
      </c>
      <c r="M12" s="62">
        <v>0</v>
      </c>
      <c r="N12" s="134">
        <f t="shared" si="0"/>
        <v>0</v>
      </c>
      <c r="O12" s="136" t="str">
        <f>'Sample Data'!O16</f>
        <v>0</v>
      </c>
      <c r="Q12" s="164"/>
      <c r="R12" s="141"/>
    </row>
    <row r="13" spans="2:18" x14ac:dyDescent="0.3">
      <c r="B13" s="165"/>
      <c r="C13" s="160"/>
      <c r="D13" s="166">
        <f>SUM(D4:D12)</f>
        <v>0</v>
      </c>
      <c r="E13" s="166">
        <f t="shared" ref="E13:N13" si="1">SUM(E4:E12)</f>
        <v>0</v>
      </c>
      <c r="F13" s="166">
        <f t="shared" si="1"/>
        <v>0</v>
      </c>
      <c r="G13" s="166">
        <f t="shared" si="1"/>
        <v>0</v>
      </c>
      <c r="H13" s="166">
        <f t="shared" si="1"/>
        <v>0</v>
      </c>
      <c r="I13" s="166">
        <f t="shared" si="1"/>
        <v>0</v>
      </c>
      <c r="J13" s="166">
        <f t="shared" si="1"/>
        <v>0</v>
      </c>
      <c r="K13" s="166">
        <f t="shared" si="1"/>
        <v>0</v>
      </c>
      <c r="L13" s="166">
        <f t="shared" si="1"/>
        <v>0</v>
      </c>
      <c r="M13" s="166">
        <f t="shared" si="1"/>
        <v>0</v>
      </c>
      <c r="N13" s="166">
        <f t="shared" si="1"/>
        <v>0</v>
      </c>
      <c r="O13" s="168"/>
      <c r="P13" s="157"/>
      <c r="Q13" s="149"/>
      <c r="R13" s="141"/>
    </row>
    <row r="15" spans="2:18" x14ac:dyDescent="0.3">
      <c r="B15" s="106" t="s">
        <v>278</v>
      </c>
    </row>
    <row r="16" spans="2:18" x14ac:dyDescent="0.3">
      <c r="B16" s="159"/>
      <c r="C16" s="160" t="s">
        <v>0</v>
      </c>
      <c r="D16" s="161" t="s">
        <v>125</v>
      </c>
      <c r="E16" s="162" t="s">
        <v>126</v>
      </c>
      <c r="F16" s="161" t="s">
        <v>127</v>
      </c>
      <c r="G16" s="161" t="s">
        <v>128</v>
      </c>
      <c r="H16" s="161" t="s">
        <v>129</v>
      </c>
      <c r="I16" s="161" t="s">
        <v>130</v>
      </c>
      <c r="J16" s="161" t="s">
        <v>131</v>
      </c>
      <c r="K16" s="161" t="s">
        <v>132</v>
      </c>
      <c r="L16" s="161" t="s">
        <v>133</v>
      </c>
      <c r="M16" s="161" t="s">
        <v>134</v>
      </c>
      <c r="N16" s="160" t="s">
        <v>135</v>
      </c>
      <c r="O16" s="130"/>
    </row>
    <row r="17" spans="2:15" x14ac:dyDescent="0.3">
      <c r="B17" s="62" t="s">
        <v>116</v>
      </c>
      <c r="C17" s="62" t="s">
        <v>1</v>
      </c>
      <c r="D17" s="134">
        <f t="shared" ref="D17:M17" si="2">D4*$O4</f>
        <v>0</v>
      </c>
      <c r="E17" s="134">
        <f t="shared" si="2"/>
        <v>0</v>
      </c>
      <c r="F17" s="134">
        <f t="shared" si="2"/>
        <v>0</v>
      </c>
      <c r="G17" s="134">
        <f t="shared" si="2"/>
        <v>0</v>
      </c>
      <c r="H17" s="134">
        <f t="shared" si="2"/>
        <v>0</v>
      </c>
      <c r="I17" s="134">
        <f t="shared" si="2"/>
        <v>0</v>
      </c>
      <c r="J17" s="134">
        <f t="shared" si="2"/>
        <v>0</v>
      </c>
      <c r="K17" s="134">
        <f t="shared" si="2"/>
        <v>0</v>
      </c>
      <c r="L17" s="134">
        <f t="shared" si="2"/>
        <v>0</v>
      </c>
      <c r="M17" s="134">
        <f t="shared" si="2"/>
        <v>0</v>
      </c>
      <c r="N17" s="134">
        <f>SUM(D17:M17)</f>
        <v>0</v>
      </c>
      <c r="O17" s="134"/>
    </row>
    <row r="18" spans="2:15" x14ac:dyDescent="0.3">
      <c r="B18" s="62" t="s">
        <v>117</v>
      </c>
      <c r="C18" s="62" t="s">
        <v>2</v>
      </c>
      <c r="D18" s="134">
        <f t="shared" ref="D18:M18" si="3">D5*$O5</f>
        <v>0</v>
      </c>
      <c r="E18" s="134">
        <f t="shared" si="3"/>
        <v>0</v>
      </c>
      <c r="F18" s="134">
        <f t="shared" si="3"/>
        <v>0</v>
      </c>
      <c r="G18" s="134">
        <f t="shared" si="3"/>
        <v>0</v>
      </c>
      <c r="H18" s="134">
        <f t="shared" si="3"/>
        <v>0</v>
      </c>
      <c r="I18" s="134">
        <f t="shared" si="3"/>
        <v>0</v>
      </c>
      <c r="J18" s="134">
        <f t="shared" si="3"/>
        <v>0</v>
      </c>
      <c r="K18" s="134">
        <f t="shared" si="3"/>
        <v>0</v>
      </c>
      <c r="L18" s="134">
        <f t="shared" si="3"/>
        <v>0</v>
      </c>
      <c r="M18" s="134">
        <f t="shared" si="3"/>
        <v>0</v>
      </c>
      <c r="N18" s="134">
        <f t="shared" ref="N18:N25" si="4">SUM(D18:M18)</f>
        <v>0</v>
      </c>
      <c r="O18" s="134"/>
    </row>
    <row r="19" spans="2:15" x14ac:dyDescent="0.3">
      <c r="B19" s="62" t="s">
        <v>118</v>
      </c>
      <c r="C19" s="62" t="s">
        <v>3</v>
      </c>
      <c r="D19" s="134">
        <f t="shared" ref="D19:M19" si="5">D6*$O6</f>
        <v>0</v>
      </c>
      <c r="E19" s="134">
        <f t="shared" si="5"/>
        <v>0</v>
      </c>
      <c r="F19" s="134">
        <f t="shared" si="5"/>
        <v>0</v>
      </c>
      <c r="G19" s="134">
        <f t="shared" si="5"/>
        <v>0</v>
      </c>
      <c r="H19" s="134">
        <f t="shared" si="5"/>
        <v>0</v>
      </c>
      <c r="I19" s="134">
        <f t="shared" si="5"/>
        <v>0</v>
      </c>
      <c r="J19" s="134">
        <f t="shared" si="5"/>
        <v>0</v>
      </c>
      <c r="K19" s="134">
        <f t="shared" si="5"/>
        <v>0</v>
      </c>
      <c r="L19" s="134">
        <f t="shared" si="5"/>
        <v>0</v>
      </c>
      <c r="M19" s="134">
        <f t="shared" si="5"/>
        <v>0</v>
      </c>
      <c r="N19" s="134">
        <f t="shared" si="4"/>
        <v>0</v>
      </c>
      <c r="O19" s="134"/>
    </row>
    <row r="20" spans="2:15" x14ac:dyDescent="0.3">
      <c r="B20" s="62" t="s">
        <v>119</v>
      </c>
      <c r="C20" s="62" t="s">
        <v>4</v>
      </c>
      <c r="D20" s="134">
        <f t="shared" ref="D20:M20" si="6">D7*$O7</f>
        <v>0</v>
      </c>
      <c r="E20" s="134">
        <f t="shared" si="6"/>
        <v>0</v>
      </c>
      <c r="F20" s="134">
        <f t="shared" si="6"/>
        <v>0</v>
      </c>
      <c r="G20" s="134">
        <f t="shared" si="6"/>
        <v>0</v>
      </c>
      <c r="H20" s="134">
        <f t="shared" si="6"/>
        <v>0</v>
      </c>
      <c r="I20" s="134">
        <f t="shared" si="6"/>
        <v>0</v>
      </c>
      <c r="J20" s="134">
        <f t="shared" si="6"/>
        <v>0</v>
      </c>
      <c r="K20" s="134">
        <f t="shared" si="6"/>
        <v>0</v>
      </c>
      <c r="L20" s="134">
        <f t="shared" si="6"/>
        <v>0</v>
      </c>
      <c r="M20" s="134">
        <f t="shared" si="6"/>
        <v>0</v>
      </c>
      <c r="N20" s="134">
        <f t="shared" si="4"/>
        <v>0</v>
      </c>
      <c r="O20" s="134"/>
    </row>
    <row r="21" spans="2:15" x14ac:dyDescent="0.3">
      <c r="B21" s="62" t="s">
        <v>120</v>
      </c>
      <c r="C21" s="62" t="s">
        <v>5</v>
      </c>
      <c r="D21" s="134">
        <f t="shared" ref="D21:M21" si="7">D8*$O8</f>
        <v>0</v>
      </c>
      <c r="E21" s="134">
        <f t="shared" si="7"/>
        <v>0</v>
      </c>
      <c r="F21" s="134">
        <f t="shared" si="7"/>
        <v>0</v>
      </c>
      <c r="G21" s="134">
        <f t="shared" si="7"/>
        <v>0</v>
      </c>
      <c r="H21" s="134">
        <f t="shared" si="7"/>
        <v>0</v>
      </c>
      <c r="I21" s="134">
        <f t="shared" si="7"/>
        <v>0</v>
      </c>
      <c r="J21" s="134">
        <f t="shared" si="7"/>
        <v>0</v>
      </c>
      <c r="K21" s="134">
        <f t="shared" si="7"/>
        <v>0</v>
      </c>
      <c r="L21" s="134">
        <f t="shared" si="7"/>
        <v>0</v>
      </c>
      <c r="M21" s="134">
        <f t="shared" si="7"/>
        <v>0</v>
      </c>
      <c r="N21" s="134">
        <f t="shared" si="4"/>
        <v>0</v>
      </c>
      <c r="O21" s="134"/>
    </row>
    <row r="22" spans="2:15" x14ac:dyDescent="0.3">
      <c r="B22" s="62" t="s">
        <v>121</v>
      </c>
      <c r="C22" s="62" t="s">
        <v>6</v>
      </c>
      <c r="D22" s="134">
        <f t="shared" ref="D22:M22" si="8">D9*$O9</f>
        <v>0</v>
      </c>
      <c r="E22" s="134">
        <f t="shared" si="8"/>
        <v>0</v>
      </c>
      <c r="F22" s="134">
        <f t="shared" si="8"/>
        <v>0</v>
      </c>
      <c r="G22" s="134">
        <f t="shared" si="8"/>
        <v>0</v>
      </c>
      <c r="H22" s="134">
        <f t="shared" si="8"/>
        <v>0</v>
      </c>
      <c r="I22" s="134">
        <f t="shared" si="8"/>
        <v>0</v>
      </c>
      <c r="J22" s="134">
        <f t="shared" si="8"/>
        <v>0</v>
      </c>
      <c r="K22" s="134">
        <f t="shared" si="8"/>
        <v>0</v>
      </c>
      <c r="L22" s="134">
        <f t="shared" si="8"/>
        <v>0</v>
      </c>
      <c r="M22" s="134">
        <f t="shared" si="8"/>
        <v>0</v>
      </c>
      <c r="N22" s="134">
        <f t="shared" si="4"/>
        <v>0</v>
      </c>
      <c r="O22" s="134"/>
    </row>
    <row r="23" spans="2:15" x14ac:dyDescent="0.3">
      <c r="B23" s="62" t="s">
        <v>122</v>
      </c>
      <c r="C23" s="62" t="s">
        <v>9</v>
      </c>
      <c r="D23" s="134">
        <f t="shared" ref="D23:M23" si="9">D10*$O10</f>
        <v>0</v>
      </c>
      <c r="E23" s="134">
        <f t="shared" si="9"/>
        <v>0</v>
      </c>
      <c r="F23" s="134">
        <f t="shared" si="9"/>
        <v>0</v>
      </c>
      <c r="G23" s="134">
        <f t="shared" si="9"/>
        <v>0</v>
      </c>
      <c r="H23" s="134">
        <f t="shared" si="9"/>
        <v>0</v>
      </c>
      <c r="I23" s="134">
        <f t="shared" si="9"/>
        <v>0</v>
      </c>
      <c r="J23" s="134">
        <f t="shared" si="9"/>
        <v>0</v>
      </c>
      <c r="K23" s="134">
        <f t="shared" si="9"/>
        <v>0</v>
      </c>
      <c r="L23" s="134">
        <f t="shared" si="9"/>
        <v>0</v>
      </c>
      <c r="M23" s="134">
        <f t="shared" si="9"/>
        <v>0</v>
      </c>
      <c r="N23" s="134">
        <f t="shared" si="4"/>
        <v>0</v>
      </c>
      <c r="O23" s="134"/>
    </row>
    <row r="24" spans="2:15" x14ac:dyDescent="0.3">
      <c r="B24" s="62" t="s">
        <v>123</v>
      </c>
      <c r="C24" s="62" t="s">
        <v>12</v>
      </c>
      <c r="D24" s="134">
        <f t="shared" ref="D24:M24" si="10">D11*$O11</f>
        <v>0</v>
      </c>
      <c r="E24" s="134">
        <f t="shared" si="10"/>
        <v>0</v>
      </c>
      <c r="F24" s="134">
        <f t="shared" si="10"/>
        <v>0</v>
      </c>
      <c r="G24" s="134">
        <f t="shared" si="10"/>
        <v>0</v>
      </c>
      <c r="H24" s="134">
        <f t="shared" si="10"/>
        <v>0</v>
      </c>
      <c r="I24" s="134">
        <f t="shared" si="10"/>
        <v>0</v>
      </c>
      <c r="J24" s="134">
        <f t="shared" si="10"/>
        <v>0</v>
      </c>
      <c r="K24" s="134">
        <f t="shared" si="10"/>
        <v>0</v>
      </c>
      <c r="L24" s="134">
        <f t="shared" si="10"/>
        <v>0</v>
      </c>
      <c r="M24" s="134">
        <f t="shared" si="10"/>
        <v>0</v>
      </c>
      <c r="N24" s="134">
        <f t="shared" si="4"/>
        <v>0</v>
      </c>
      <c r="O24" s="134"/>
    </row>
    <row r="25" spans="2:15" x14ac:dyDescent="0.3">
      <c r="B25" s="165" t="s">
        <v>124</v>
      </c>
      <c r="C25" s="165" t="s">
        <v>80</v>
      </c>
      <c r="D25" s="134">
        <f t="shared" ref="D25:M25" si="11">D12*$O12</f>
        <v>0</v>
      </c>
      <c r="E25" s="134">
        <f t="shared" si="11"/>
        <v>0</v>
      </c>
      <c r="F25" s="134">
        <f t="shared" si="11"/>
        <v>0</v>
      </c>
      <c r="G25" s="134">
        <f t="shared" si="11"/>
        <v>0</v>
      </c>
      <c r="H25" s="134">
        <f t="shared" si="11"/>
        <v>0</v>
      </c>
      <c r="I25" s="134">
        <f t="shared" si="11"/>
        <v>0</v>
      </c>
      <c r="J25" s="134">
        <f t="shared" si="11"/>
        <v>0</v>
      </c>
      <c r="K25" s="134">
        <f t="shared" si="11"/>
        <v>0</v>
      </c>
      <c r="L25" s="134">
        <f t="shared" si="11"/>
        <v>0</v>
      </c>
      <c r="M25" s="134">
        <f t="shared" si="11"/>
        <v>0</v>
      </c>
      <c r="N25" s="134">
        <f t="shared" si="4"/>
        <v>0</v>
      </c>
      <c r="O25" s="134" t="s">
        <v>188</v>
      </c>
    </row>
    <row r="26" spans="2:15" x14ac:dyDescent="0.3">
      <c r="B26" s="165"/>
      <c r="C26" s="160"/>
      <c r="D26" s="167">
        <f t="shared" ref="D26:M26" si="12">SUM(D17:D25)</f>
        <v>0</v>
      </c>
      <c r="E26" s="167">
        <f t="shared" si="12"/>
        <v>0</v>
      </c>
      <c r="F26" s="167">
        <f t="shared" si="12"/>
        <v>0</v>
      </c>
      <c r="G26" s="167">
        <f t="shared" si="12"/>
        <v>0</v>
      </c>
      <c r="H26" s="167">
        <f t="shared" si="12"/>
        <v>0</v>
      </c>
      <c r="I26" s="167">
        <f t="shared" si="12"/>
        <v>0</v>
      </c>
      <c r="J26" s="167">
        <f t="shared" si="12"/>
        <v>0</v>
      </c>
      <c r="K26" s="167">
        <f t="shared" si="12"/>
        <v>0</v>
      </c>
      <c r="L26" s="167">
        <f t="shared" si="12"/>
        <v>0</v>
      </c>
      <c r="M26" s="167">
        <f t="shared" si="12"/>
        <v>0</v>
      </c>
      <c r="N26" s="167">
        <f>SUM(N17:N25)</f>
        <v>0</v>
      </c>
      <c r="O26" s="134">
        <f>SUM(N17:N25)</f>
        <v>0</v>
      </c>
    </row>
    <row r="27" spans="2:15" x14ac:dyDescent="0.3">
      <c r="O27" s="39"/>
    </row>
    <row r="28" spans="2:15" x14ac:dyDescent="0.3">
      <c r="B28" s="106" t="s">
        <v>203</v>
      </c>
    </row>
    <row r="29" spans="2:15" x14ac:dyDescent="0.3">
      <c r="B29" s="169"/>
      <c r="C29" s="170" t="s">
        <v>160</v>
      </c>
      <c r="D29" s="169">
        <v>1.5000000480000002</v>
      </c>
      <c r="E29" s="169">
        <v>4.5000001440000004</v>
      </c>
      <c r="F29" s="169">
        <v>9.0000002880000007</v>
      </c>
      <c r="G29" s="169">
        <v>15.000000480000001</v>
      </c>
      <c r="H29" s="169">
        <v>21.000000672000002</v>
      </c>
      <c r="I29" s="169">
        <v>27.000000864</v>
      </c>
      <c r="J29" s="169">
        <v>33.000001056000002</v>
      </c>
      <c r="K29" s="169">
        <v>39.000001248000004</v>
      </c>
      <c r="L29" s="169">
        <v>45.000001439999998</v>
      </c>
      <c r="M29" s="171" t="s">
        <v>135</v>
      </c>
    </row>
    <row r="30" spans="2:15" x14ac:dyDescent="0.3">
      <c r="B30" s="172" t="s">
        <v>116</v>
      </c>
      <c r="C30" s="172" t="s">
        <v>1</v>
      </c>
      <c r="D30" s="173">
        <f t="shared" ref="D30:E38" si="13">D17</f>
        <v>0</v>
      </c>
      <c r="E30" s="173">
        <f t="shared" si="13"/>
        <v>0</v>
      </c>
      <c r="F30" s="173">
        <f t="shared" ref="F30:F38" si="14">F17+G17</f>
        <v>0</v>
      </c>
      <c r="G30" s="173">
        <f t="shared" ref="G30:G38" si="15">H17+I17</f>
        <v>0</v>
      </c>
      <c r="H30" s="173">
        <f t="shared" ref="H30:H38" si="16">J17+K17</f>
        <v>0</v>
      </c>
      <c r="I30" s="173">
        <f t="shared" ref="I30:I38" si="17">L17+M17</f>
        <v>0</v>
      </c>
      <c r="J30" s="173"/>
      <c r="K30" s="174"/>
      <c r="L30" s="174"/>
      <c r="M30" s="175">
        <f>SUM(D30:L30)</f>
        <v>0</v>
      </c>
    </row>
    <row r="31" spans="2:15" x14ac:dyDescent="0.3">
      <c r="B31" s="172" t="s">
        <v>117</v>
      </c>
      <c r="C31" s="172" t="s">
        <v>2</v>
      </c>
      <c r="D31" s="173">
        <f t="shared" si="13"/>
        <v>0</v>
      </c>
      <c r="E31" s="173">
        <f t="shared" si="13"/>
        <v>0</v>
      </c>
      <c r="F31" s="173">
        <f t="shared" si="14"/>
        <v>0</v>
      </c>
      <c r="G31" s="173">
        <f t="shared" si="15"/>
        <v>0</v>
      </c>
      <c r="H31" s="173">
        <f t="shared" si="16"/>
        <v>0</v>
      </c>
      <c r="I31" s="173">
        <f t="shared" si="17"/>
        <v>0</v>
      </c>
      <c r="J31" s="173"/>
      <c r="K31" s="174"/>
      <c r="L31" s="174"/>
      <c r="M31" s="175">
        <f t="shared" ref="M31:M38" si="18">SUM(D31:L31)</f>
        <v>0</v>
      </c>
    </row>
    <row r="32" spans="2:15" x14ac:dyDescent="0.3">
      <c r="B32" s="172" t="s">
        <v>118</v>
      </c>
      <c r="C32" s="172" t="s">
        <v>3</v>
      </c>
      <c r="D32" s="173">
        <f t="shared" si="13"/>
        <v>0</v>
      </c>
      <c r="E32" s="173">
        <f t="shared" si="13"/>
        <v>0</v>
      </c>
      <c r="F32" s="173">
        <f t="shared" si="14"/>
        <v>0</v>
      </c>
      <c r="G32" s="173">
        <f t="shared" si="15"/>
        <v>0</v>
      </c>
      <c r="H32" s="173">
        <f t="shared" si="16"/>
        <v>0</v>
      </c>
      <c r="I32" s="173">
        <f t="shared" si="17"/>
        <v>0</v>
      </c>
      <c r="J32" s="173"/>
      <c r="K32" s="174"/>
      <c r="L32" s="174"/>
      <c r="M32" s="175">
        <f t="shared" si="18"/>
        <v>0</v>
      </c>
    </row>
    <row r="33" spans="2:13" x14ac:dyDescent="0.3">
      <c r="B33" s="172" t="s">
        <v>119</v>
      </c>
      <c r="C33" s="172" t="s">
        <v>4</v>
      </c>
      <c r="D33" s="173">
        <f t="shared" si="13"/>
        <v>0</v>
      </c>
      <c r="E33" s="173">
        <f t="shared" si="13"/>
        <v>0</v>
      </c>
      <c r="F33" s="173">
        <f t="shared" si="14"/>
        <v>0</v>
      </c>
      <c r="G33" s="173">
        <f t="shared" si="15"/>
        <v>0</v>
      </c>
      <c r="H33" s="173">
        <f t="shared" si="16"/>
        <v>0</v>
      </c>
      <c r="I33" s="173">
        <f t="shared" si="17"/>
        <v>0</v>
      </c>
      <c r="J33" s="173"/>
      <c r="K33" s="174"/>
      <c r="L33" s="174"/>
      <c r="M33" s="175">
        <f t="shared" si="18"/>
        <v>0</v>
      </c>
    </row>
    <row r="34" spans="2:13" x14ac:dyDescent="0.3">
      <c r="B34" s="172" t="s">
        <v>120</v>
      </c>
      <c r="C34" s="172" t="s">
        <v>5</v>
      </c>
      <c r="D34" s="173">
        <f t="shared" si="13"/>
        <v>0</v>
      </c>
      <c r="E34" s="173">
        <f t="shared" si="13"/>
        <v>0</v>
      </c>
      <c r="F34" s="173">
        <f t="shared" si="14"/>
        <v>0</v>
      </c>
      <c r="G34" s="173">
        <f t="shared" si="15"/>
        <v>0</v>
      </c>
      <c r="H34" s="173">
        <f t="shared" si="16"/>
        <v>0</v>
      </c>
      <c r="I34" s="173">
        <f t="shared" si="17"/>
        <v>0</v>
      </c>
      <c r="J34" s="173"/>
      <c r="K34" s="174"/>
      <c r="L34" s="174"/>
      <c r="M34" s="175">
        <f t="shared" si="18"/>
        <v>0</v>
      </c>
    </row>
    <row r="35" spans="2:13" x14ac:dyDescent="0.3">
      <c r="B35" s="172" t="s">
        <v>121</v>
      </c>
      <c r="C35" s="172" t="s">
        <v>6</v>
      </c>
      <c r="D35" s="173">
        <f t="shared" si="13"/>
        <v>0</v>
      </c>
      <c r="E35" s="173">
        <f t="shared" si="13"/>
        <v>0</v>
      </c>
      <c r="F35" s="173">
        <f t="shared" si="14"/>
        <v>0</v>
      </c>
      <c r="G35" s="173">
        <f t="shared" si="15"/>
        <v>0</v>
      </c>
      <c r="H35" s="173">
        <f t="shared" si="16"/>
        <v>0</v>
      </c>
      <c r="I35" s="173">
        <f t="shared" si="17"/>
        <v>0</v>
      </c>
      <c r="J35" s="173"/>
      <c r="K35" s="174"/>
      <c r="L35" s="174"/>
      <c r="M35" s="175">
        <f t="shared" si="18"/>
        <v>0</v>
      </c>
    </row>
    <row r="36" spans="2:13" x14ac:dyDescent="0.3">
      <c r="B36" s="172" t="s">
        <v>122</v>
      </c>
      <c r="C36" s="172" t="s">
        <v>9</v>
      </c>
      <c r="D36" s="173">
        <f t="shared" si="13"/>
        <v>0</v>
      </c>
      <c r="E36" s="173">
        <f t="shared" si="13"/>
        <v>0</v>
      </c>
      <c r="F36" s="173">
        <f t="shared" si="14"/>
        <v>0</v>
      </c>
      <c r="G36" s="173">
        <f t="shared" si="15"/>
        <v>0</v>
      </c>
      <c r="H36" s="173">
        <f t="shared" si="16"/>
        <v>0</v>
      </c>
      <c r="I36" s="173">
        <f t="shared" si="17"/>
        <v>0</v>
      </c>
      <c r="J36" s="173"/>
      <c r="K36" s="174"/>
      <c r="L36" s="174"/>
      <c r="M36" s="175">
        <f t="shared" si="18"/>
        <v>0</v>
      </c>
    </row>
    <row r="37" spans="2:13" x14ac:dyDescent="0.3">
      <c r="B37" s="172" t="s">
        <v>123</v>
      </c>
      <c r="C37" s="172" t="s">
        <v>12</v>
      </c>
      <c r="D37" s="173">
        <f t="shared" si="13"/>
        <v>0</v>
      </c>
      <c r="E37" s="173">
        <f t="shared" si="13"/>
        <v>0</v>
      </c>
      <c r="F37" s="173">
        <f t="shared" si="14"/>
        <v>0</v>
      </c>
      <c r="G37" s="173">
        <f t="shared" si="15"/>
        <v>0</v>
      </c>
      <c r="H37" s="173">
        <f t="shared" si="16"/>
        <v>0</v>
      </c>
      <c r="I37" s="173">
        <f t="shared" si="17"/>
        <v>0</v>
      </c>
      <c r="J37" s="173"/>
      <c r="K37" s="174"/>
      <c r="L37" s="174"/>
      <c r="M37" s="175">
        <f t="shared" si="18"/>
        <v>0</v>
      </c>
    </row>
    <row r="38" spans="2:13" x14ac:dyDescent="0.3">
      <c r="B38" s="172" t="s">
        <v>124</v>
      </c>
      <c r="C38" s="172" t="s">
        <v>80</v>
      </c>
      <c r="D38" s="173">
        <f t="shared" si="13"/>
        <v>0</v>
      </c>
      <c r="E38" s="173">
        <f t="shared" si="13"/>
        <v>0</v>
      </c>
      <c r="F38" s="173">
        <f t="shared" si="14"/>
        <v>0</v>
      </c>
      <c r="G38" s="173">
        <f t="shared" si="15"/>
        <v>0</v>
      </c>
      <c r="H38" s="173">
        <f t="shared" si="16"/>
        <v>0</v>
      </c>
      <c r="I38" s="173">
        <f t="shared" si="17"/>
        <v>0</v>
      </c>
      <c r="J38" s="173"/>
      <c r="K38" s="174"/>
      <c r="L38" s="174"/>
      <c r="M38" s="175">
        <f t="shared" si="18"/>
        <v>0</v>
      </c>
    </row>
    <row r="39" spans="2:13" x14ac:dyDescent="0.3">
      <c r="B39" s="171"/>
      <c r="C39" s="171"/>
      <c r="D39" s="176">
        <f>SUM(D30:D38)</f>
        <v>0</v>
      </c>
      <c r="E39" s="176">
        <f t="shared" ref="E39:M39" si="19">SUM(E30:E38)</f>
        <v>0</v>
      </c>
      <c r="F39" s="176">
        <f t="shared" si="19"/>
        <v>0</v>
      </c>
      <c r="G39" s="176">
        <f t="shared" si="19"/>
        <v>0</v>
      </c>
      <c r="H39" s="176">
        <f t="shared" si="19"/>
        <v>0</v>
      </c>
      <c r="I39" s="176">
        <f t="shared" si="19"/>
        <v>0</v>
      </c>
      <c r="J39" s="176"/>
      <c r="K39" s="176"/>
      <c r="L39" s="176"/>
      <c r="M39" s="177">
        <f t="shared" si="19"/>
        <v>0</v>
      </c>
    </row>
  </sheetData>
  <sheetProtection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zoomScale="90" zoomScaleNormal="90" workbookViewId="0">
      <selection activeCell="H22" sqref="H22"/>
    </sheetView>
  </sheetViews>
  <sheetFormatPr defaultColWidth="9.109375" defaultRowHeight="14.4" x14ac:dyDescent="0.3"/>
  <cols>
    <col min="1" max="1" width="20" style="40" customWidth="1"/>
    <col min="2" max="11" width="9.109375" style="40"/>
    <col min="12" max="12" width="14.6640625" style="40" customWidth="1"/>
    <col min="13" max="23" width="9.109375" style="40"/>
    <col min="24" max="24" width="12.6640625" style="40" customWidth="1"/>
    <col min="25" max="16384" width="9.109375" style="40"/>
  </cols>
  <sheetData>
    <row r="1" spans="1:34" x14ac:dyDescent="0.3">
      <c r="A1" s="40" t="s">
        <v>143</v>
      </c>
      <c r="B1" s="40" t="s">
        <v>871</v>
      </c>
      <c r="L1" s="40" t="s">
        <v>165</v>
      </c>
      <c r="X1" s="40" t="s">
        <v>166</v>
      </c>
    </row>
    <row r="2" spans="1:34" x14ac:dyDescent="0.3">
      <c r="A2" s="178" t="s">
        <v>142</v>
      </c>
      <c r="B2" s="179">
        <v>3.81</v>
      </c>
      <c r="C2" s="179">
        <v>11.43</v>
      </c>
      <c r="D2" s="179">
        <v>22.86</v>
      </c>
      <c r="E2" s="179">
        <v>38.1</v>
      </c>
      <c r="F2" s="179">
        <v>53.34</v>
      </c>
      <c r="G2" s="179">
        <v>68.58</v>
      </c>
      <c r="H2" s="179">
        <v>83.82</v>
      </c>
      <c r="I2" s="179">
        <v>99.06</v>
      </c>
      <c r="J2" s="179">
        <v>114.3</v>
      </c>
      <c r="L2" s="178" t="s">
        <v>169</v>
      </c>
      <c r="M2" s="179"/>
      <c r="N2" s="179"/>
      <c r="O2" s="179"/>
      <c r="P2" s="179"/>
      <c r="Q2" s="179"/>
      <c r="R2" s="179"/>
      <c r="S2" s="179"/>
      <c r="T2" s="179"/>
      <c r="U2" s="179"/>
      <c r="V2" s="178"/>
      <c r="X2" s="180" t="s">
        <v>169</v>
      </c>
      <c r="Y2" s="181"/>
      <c r="Z2" s="181"/>
      <c r="AA2" s="181"/>
      <c r="AB2" s="181"/>
      <c r="AC2" s="181"/>
      <c r="AD2" s="181"/>
      <c r="AE2" s="181"/>
      <c r="AF2" s="181"/>
      <c r="AG2" s="181"/>
      <c r="AH2" s="180"/>
    </row>
    <row r="3" spans="1:34" x14ac:dyDescent="0.3">
      <c r="A3" s="41" t="s">
        <v>136</v>
      </c>
      <c r="B3" s="41">
        <f>0.3937008*B2</f>
        <v>1.5000000480000002</v>
      </c>
      <c r="C3" s="41">
        <f t="shared" ref="C3:J3" si="0">0.3937008*C2</f>
        <v>4.5000001440000004</v>
      </c>
      <c r="D3" s="41">
        <f t="shared" si="0"/>
        <v>9.0000002880000007</v>
      </c>
      <c r="E3" s="41">
        <f t="shared" si="0"/>
        <v>15.000000480000001</v>
      </c>
      <c r="F3" s="41">
        <f t="shared" si="0"/>
        <v>21.000000672000002</v>
      </c>
      <c r="G3" s="41">
        <f t="shared" si="0"/>
        <v>27.000000864</v>
      </c>
      <c r="H3" s="41">
        <f t="shared" si="0"/>
        <v>33.000001056000002</v>
      </c>
      <c r="I3" s="41">
        <f t="shared" si="0"/>
        <v>39.000001248000004</v>
      </c>
      <c r="J3" s="41">
        <f t="shared" si="0"/>
        <v>45.000001439999998</v>
      </c>
      <c r="L3" s="41" t="s">
        <v>168</v>
      </c>
      <c r="M3" s="41">
        <v>1.5000000480000002</v>
      </c>
      <c r="N3" s="41">
        <v>4.5000001440000004</v>
      </c>
      <c r="O3" s="41">
        <v>9.0000002880000007</v>
      </c>
      <c r="P3" s="41">
        <v>15.000000480000001</v>
      </c>
      <c r="Q3" s="41">
        <v>21.000000672000002</v>
      </c>
      <c r="R3" s="41">
        <v>27.000000864</v>
      </c>
      <c r="S3" s="41">
        <v>33.000001056000002</v>
      </c>
      <c r="T3" s="41">
        <v>39.000001248000004</v>
      </c>
      <c r="U3" s="41">
        <v>45.000001439999998</v>
      </c>
      <c r="V3" s="182" t="s">
        <v>138</v>
      </c>
      <c r="X3" s="183" t="s">
        <v>162</v>
      </c>
      <c r="Y3" s="183">
        <v>1.5000000480000002</v>
      </c>
      <c r="Z3" s="183">
        <v>4.5000001440000004</v>
      </c>
      <c r="AA3" s="183">
        <v>9.0000002880000007</v>
      </c>
      <c r="AB3" s="183">
        <v>15.000000480000001</v>
      </c>
      <c r="AC3" s="183">
        <v>21.000000672000002</v>
      </c>
      <c r="AD3" s="183">
        <v>27.000000864</v>
      </c>
      <c r="AE3" s="183">
        <v>33.000001056000002</v>
      </c>
      <c r="AF3" s="183">
        <v>39.000001248000004</v>
      </c>
      <c r="AG3" s="183">
        <v>45.000001439999998</v>
      </c>
      <c r="AH3" s="184" t="s">
        <v>138</v>
      </c>
    </row>
    <row r="4" spans="1:34" x14ac:dyDescent="0.3">
      <c r="A4" s="185" t="s">
        <v>36</v>
      </c>
      <c r="B4" s="186">
        <v>0.17960000000000001</v>
      </c>
      <c r="C4" s="186">
        <v>0.93890099999999999</v>
      </c>
      <c r="D4" s="186">
        <v>2.4981</v>
      </c>
      <c r="E4" s="186">
        <v>4.9988999999999999</v>
      </c>
      <c r="F4" s="186">
        <v>7.9054989999999998</v>
      </c>
      <c r="G4" s="186">
        <v>11.085801999999999</v>
      </c>
      <c r="H4" s="186">
        <v>14.6105</v>
      </c>
      <c r="I4" s="186">
        <v>18.498795999999999</v>
      </c>
      <c r="J4" s="186">
        <v>22.768395999999999</v>
      </c>
      <c r="L4" s="187" t="s">
        <v>36</v>
      </c>
      <c r="M4" s="188">
        <f>B4*' Binned Tree#s (hide)'!D$30</f>
        <v>0</v>
      </c>
      <c r="N4" s="188">
        <f>C4*' Binned Tree#s (hide)'!E$30</f>
        <v>0</v>
      </c>
      <c r="O4" s="188">
        <f>D4*' Binned Tree#s (hide)'!F$30</f>
        <v>0</v>
      </c>
      <c r="P4" s="188">
        <f>E4*' Binned Tree#s (hide)'!G$30</f>
        <v>0</v>
      </c>
      <c r="Q4" s="188">
        <f>F4*' Binned Tree#s (hide)'!H$30</f>
        <v>0</v>
      </c>
      <c r="R4" s="188">
        <f>G4*' Binned Tree#s (hide)'!I$30</f>
        <v>0</v>
      </c>
      <c r="S4" s="188">
        <f>H4*' Binned Tree#s (hide)'!J$30</f>
        <v>0</v>
      </c>
      <c r="T4" s="188">
        <f>I4*' Binned Tree#s (hide)'!K$30</f>
        <v>0</v>
      </c>
      <c r="U4" s="188">
        <f>J4*' Binned Tree#s (hide)'!L$30</f>
        <v>0</v>
      </c>
      <c r="V4" s="189">
        <f>SUM(M4:U4)</f>
        <v>0</v>
      </c>
      <c r="X4" s="190" t="s">
        <v>36</v>
      </c>
      <c r="Y4" s="191">
        <f>M4*$B$14*$B$15</f>
        <v>0</v>
      </c>
      <c r="Z4" s="191">
        <f t="shared" ref="Z4:AG12" si="1">N4*$B$14*$B$15</f>
        <v>0</v>
      </c>
      <c r="AA4" s="191">
        <f t="shared" si="1"/>
        <v>0</v>
      </c>
      <c r="AB4" s="191">
        <f t="shared" si="1"/>
        <v>0</v>
      </c>
      <c r="AC4" s="191">
        <f t="shared" si="1"/>
        <v>0</v>
      </c>
      <c r="AD4" s="191">
        <f t="shared" si="1"/>
        <v>0</v>
      </c>
      <c r="AE4" s="191">
        <f t="shared" si="1"/>
        <v>0</v>
      </c>
      <c r="AF4" s="191">
        <f t="shared" si="1"/>
        <v>0</v>
      </c>
      <c r="AG4" s="191">
        <f t="shared" si="1"/>
        <v>0</v>
      </c>
      <c r="AH4" s="158">
        <f>SUM(Y4:AG4)</f>
        <v>0</v>
      </c>
    </row>
    <row r="5" spans="1:34" x14ac:dyDescent="0.3">
      <c r="A5" s="185" t="s">
        <v>37</v>
      </c>
      <c r="B5" s="186">
        <v>6.83E-2</v>
      </c>
      <c r="C5" s="186">
        <v>0.82699999999999996</v>
      </c>
      <c r="D5" s="186">
        <v>2.2728989999999998</v>
      </c>
      <c r="E5" s="186">
        <v>4.3765999999999998</v>
      </c>
      <c r="F5" s="186">
        <v>6.5506019999999996</v>
      </c>
      <c r="G5" s="186">
        <v>8.739001</v>
      </c>
      <c r="H5" s="186">
        <v>10.935502</v>
      </c>
      <c r="I5" s="186">
        <v>13.142696000000001</v>
      </c>
      <c r="J5" s="186">
        <v>15.356503999999999</v>
      </c>
      <c r="L5" s="185" t="s">
        <v>37</v>
      </c>
      <c r="M5" s="192">
        <f>B5*' Binned Tree#s (hide)'!D$31</f>
        <v>0</v>
      </c>
      <c r="N5" s="192">
        <f>C5*' Binned Tree#s (hide)'!E$31</f>
        <v>0</v>
      </c>
      <c r="O5" s="192">
        <f>D5*' Binned Tree#s (hide)'!F$31</f>
        <v>0</v>
      </c>
      <c r="P5" s="192">
        <f>E5*' Binned Tree#s (hide)'!G$31</f>
        <v>0</v>
      </c>
      <c r="Q5" s="192">
        <f>F5*' Binned Tree#s (hide)'!H$31</f>
        <v>0</v>
      </c>
      <c r="R5" s="192">
        <f>G5*' Binned Tree#s (hide)'!I$31</f>
        <v>0</v>
      </c>
      <c r="S5" s="192">
        <f>H5*' Binned Tree#s (hide)'!J$31</f>
        <v>0</v>
      </c>
      <c r="T5" s="192">
        <f>I5*' Binned Tree#s (hide)'!K$31</f>
        <v>0</v>
      </c>
      <c r="U5" s="192">
        <f>J5*' Binned Tree#s (hide)'!L$31</f>
        <v>0</v>
      </c>
      <c r="V5" s="189">
        <f t="shared" ref="V5:V12" si="2">SUM(M5:U5)</f>
        <v>0</v>
      </c>
      <c r="X5" s="193" t="s">
        <v>37</v>
      </c>
      <c r="Y5" s="194">
        <f t="shared" ref="Y5:Y12" si="3">M5*$B$14*$B$15</f>
        <v>0</v>
      </c>
      <c r="Z5" s="194">
        <f t="shared" si="1"/>
        <v>0</v>
      </c>
      <c r="AA5" s="194">
        <f t="shared" si="1"/>
        <v>0</v>
      </c>
      <c r="AB5" s="194">
        <f t="shared" si="1"/>
        <v>0</v>
      </c>
      <c r="AC5" s="194">
        <f t="shared" si="1"/>
        <v>0</v>
      </c>
      <c r="AD5" s="194">
        <f t="shared" si="1"/>
        <v>0</v>
      </c>
      <c r="AE5" s="194">
        <f t="shared" si="1"/>
        <v>0</v>
      </c>
      <c r="AF5" s="194">
        <f t="shared" si="1"/>
        <v>0</v>
      </c>
      <c r="AG5" s="194">
        <f t="shared" si="1"/>
        <v>0</v>
      </c>
      <c r="AH5" s="158">
        <f t="shared" ref="AH5:AH12" si="4">SUM(Y5:AG5)</f>
        <v>0</v>
      </c>
    </row>
    <row r="6" spans="1:34" x14ac:dyDescent="0.3">
      <c r="A6" s="185" t="s">
        <v>38</v>
      </c>
      <c r="B6" s="186">
        <v>0.12809999999999999</v>
      </c>
      <c r="C6" s="186">
        <v>0.6724</v>
      </c>
      <c r="D6" s="186">
        <v>1.525401</v>
      </c>
      <c r="E6" s="186">
        <v>2.5575000000000001</v>
      </c>
      <c r="F6" s="186">
        <v>3.4837989999999999</v>
      </c>
      <c r="G6" s="186">
        <v>3.4837989999999999</v>
      </c>
      <c r="H6" s="186">
        <v>3.4837989999999999</v>
      </c>
      <c r="I6" s="186">
        <v>3.4837989999999999</v>
      </c>
      <c r="J6" s="186">
        <v>3.4837989999999999</v>
      </c>
      <c r="L6" s="185" t="s">
        <v>38</v>
      </c>
      <c r="M6" s="192">
        <f>B6*' Binned Tree#s (hide)'!D$32</f>
        <v>0</v>
      </c>
      <c r="N6" s="192">
        <f>C6*' Binned Tree#s (hide)'!E$32</f>
        <v>0</v>
      </c>
      <c r="O6" s="192">
        <f>D6*' Binned Tree#s (hide)'!F$32</f>
        <v>0</v>
      </c>
      <c r="P6" s="192">
        <f>E6*' Binned Tree#s (hide)'!G$32</f>
        <v>0</v>
      </c>
      <c r="Q6" s="192">
        <f>F6*' Binned Tree#s (hide)'!H$32</f>
        <v>0</v>
      </c>
      <c r="R6" s="192">
        <f>G6*' Binned Tree#s (hide)'!I$32</f>
        <v>0</v>
      </c>
      <c r="S6" s="192">
        <f>H6*' Binned Tree#s (hide)'!J$32</f>
        <v>0</v>
      </c>
      <c r="T6" s="192">
        <f>I6*' Binned Tree#s (hide)'!K$32</f>
        <v>0</v>
      </c>
      <c r="U6" s="192">
        <f>J6*' Binned Tree#s (hide)'!L$32</f>
        <v>0</v>
      </c>
      <c r="V6" s="189">
        <f t="shared" si="2"/>
        <v>0</v>
      </c>
      <c r="X6" s="193" t="s">
        <v>38</v>
      </c>
      <c r="Y6" s="194">
        <f t="shared" si="3"/>
        <v>0</v>
      </c>
      <c r="Z6" s="194">
        <f t="shared" si="1"/>
        <v>0</v>
      </c>
      <c r="AA6" s="194">
        <f t="shared" si="1"/>
        <v>0</v>
      </c>
      <c r="AB6" s="194">
        <f t="shared" si="1"/>
        <v>0</v>
      </c>
      <c r="AC6" s="194">
        <f t="shared" si="1"/>
        <v>0</v>
      </c>
      <c r="AD6" s="194">
        <f t="shared" si="1"/>
        <v>0</v>
      </c>
      <c r="AE6" s="194">
        <f t="shared" si="1"/>
        <v>0</v>
      </c>
      <c r="AF6" s="194">
        <f t="shared" si="1"/>
        <v>0</v>
      </c>
      <c r="AG6" s="194">
        <f t="shared" si="1"/>
        <v>0</v>
      </c>
      <c r="AH6" s="158">
        <f t="shared" si="4"/>
        <v>0</v>
      </c>
    </row>
    <row r="7" spans="1:34" x14ac:dyDescent="0.3">
      <c r="A7" s="185" t="s">
        <v>39</v>
      </c>
      <c r="B7" s="186">
        <v>0.30709999999999998</v>
      </c>
      <c r="C7" s="186">
        <v>1.2761</v>
      </c>
      <c r="D7" s="186">
        <v>3.1741999999999999</v>
      </c>
      <c r="E7" s="186">
        <v>6.0979989999999997</v>
      </c>
      <c r="F7" s="186">
        <v>9.2918000000000003</v>
      </c>
      <c r="G7" s="186">
        <v>12.672902000000001</v>
      </c>
      <c r="H7" s="186">
        <v>16.202299</v>
      </c>
      <c r="I7" s="186">
        <v>19.845002999999998</v>
      </c>
      <c r="J7" s="186">
        <v>23.534704000000001</v>
      </c>
      <c r="L7" s="185" t="s">
        <v>39</v>
      </c>
      <c r="M7" s="192">
        <f>B7*' Binned Tree#s (hide)'!D$33</f>
        <v>0</v>
      </c>
      <c r="N7" s="192">
        <f>C7*' Binned Tree#s (hide)'!E$33</f>
        <v>0</v>
      </c>
      <c r="O7" s="192">
        <f>D7*' Binned Tree#s (hide)'!F$33</f>
        <v>0</v>
      </c>
      <c r="P7" s="192">
        <f>E7*' Binned Tree#s (hide)'!G$33</f>
        <v>0</v>
      </c>
      <c r="Q7" s="192">
        <f>F7*' Binned Tree#s (hide)'!H$33</f>
        <v>0</v>
      </c>
      <c r="R7" s="192">
        <f>G7*' Binned Tree#s (hide)'!I$33</f>
        <v>0</v>
      </c>
      <c r="S7" s="192">
        <f>H7*' Binned Tree#s (hide)'!J$33</f>
        <v>0</v>
      </c>
      <c r="T7" s="192">
        <f>I7*' Binned Tree#s (hide)'!K$33</f>
        <v>0</v>
      </c>
      <c r="U7" s="192">
        <f>J7*' Binned Tree#s (hide)'!L$33</f>
        <v>0</v>
      </c>
      <c r="V7" s="189">
        <f t="shared" si="2"/>
        <v>0</v>
      </c>
      <c r="X7" s="193" t="s">
        <v>39</v>
      </c>
      <c r="Y7" s="194">
        <f t="shared" si="3"/>
        <v>0</v>
      </c>
      <c r="Z7" s="194">
        <f t="shared" si="1"/>
        <v>0</v>
      </c>
      <c r="AA7" s="194">
        <f t="shared" si="1"/>
        <v>0</v>
      </c>
      <c r="AB7" s="194">
        <f t="shared" si="1"/>
        <v>0</v>
      </c>
      <c r="AC7" s="194">
        <f t="shared" si="1"/>
        <v>0</v>
      </c>
      <c r="AD7" s="194">
        <f t="shared" si="1"/>
        <v>0</v>
      </c>
      <c r="AE7" s="194">
        <f t="shared" si="1"/>
        <v>0</v>
      </c>
      <c r="AF7" s="194">
        <f t="shared" si="1"/>
        <v>0</v>
      </c>
      <c r="AG7" s="194">
        <f t="shared" si="1"/>
        <v>0</v>
      </c>
      <c r="AH7" s="158">
        <f t="shared" si="4"/>
        <v>0</v>
      </c>
    </row>
    <row r="8" spans="1:34" x14ac:dyDescent="0.3">
      <c r="A8" s="185" t="s">
        <v>40</v>
      </c>
      <c r="B8" s="186">
        <v>0.1542</v>
      </c>
      <c r="C8" s="186">
        <v>0.60250000000000004</v>
      </c>
      <c r="D8" s="186">
        <v>1.9275</v>
      </c>
      <c r="E8" s="186">
        <v>4.7141999999999999</v>
      </c>
      <c r="F8" s="186">
        <v>8.2588000000000008</v>
      </c>
      <c r="G8" s="186">
        <v>8.2588000000000008</v>
      </c>
      <c r="H8" s="186">
        <v>8.2588000000000008</v>
      </c>
      <c r="I8" s="186">
        <v>8.2588000000000008</v>
      </c>
      <c r="J8" s="186">
        <v>8.2588000000000008</v>
      </c>
      <c r="L8" s="185" t="s">
        <v>40</v>
      </c>
      <c r="M8" s="192">
        <f>B8*' Binned Tree#s (hide)'!D$34</f>
        <v>0</v>
      </c>
      <c r="N8" s="192">
        <f>C8*' Binned Tree#s (hide)'!E$34</f>
        <v>0</v>
      </c>
      <c r="O8" s="192">
        <f>D8*' Binned Tree#s (hide)'!F$34</f>
        <v>0</v>
      </c>
      <c r="P8" s="192">
        <f>E8*' Binned Tree#s (hide)'!G$34</f>
        <v>0</v>
      </c>
      <c r="Q8" s="192">
        <f>F8*' Binned Tree#s (hide)'!H$34</f>
        <v>0</v>
      </c>
      <c r="R8" s="192">
        <f>G8*' Binned Tree#s (hide)'!I$34</f>
        <v>0</v>
      </c>
      <c r="S8" s="192">
        <f>H8*' Binned Tree#s (hide)'!J$34</f>
        <v>0</v>
      </c>
      <c r="T8" s="192">
        <f>I8*' Binned Tree#s (hide)'!K$34</f>
        <v>0</v>
      </c>
      <c r="U8" s="192">
        <f>J8*' Binned Tree#s (hide)'!L$34</f>
        <v>0</v>
      </c>
      <c r="V8" s="189">
        <f t="shared" si="2"/>
        <v>0</v>
      </c>
      <c r="X8" s="193" t="s">
        <v>40</v>
      </c>
      <c r="Y8" s="194">
        <f t="shared" si="3"/>
        <v>0</v>
      </c>
      <c r="Z8" s="194">
        <f t="shared" si="1"/>
        <v>0</v>
      </c>
      <c r="AA8" s="194">
        <f t="shared" si="1"/>
        <v>0</v>
      </c>
      <c r="AB8" s="194">
        <f t="shared" si="1"/>
        <v>0</v>
      </c>
      <c r="AC8" s="194">
        <f t="shared" si="1"/>
        <v>0</v>
      </c>
      <c r="AD8" s="194">
        <f t="shared" si="1"/>
        <v>0</v>
      </c>
      <c r="AE8" s="194">
        <f t="shared" si="1"/>
        <v>0</v>
      </c>
      <c r="AF8" s="194">
        <f t="shared" si="1"/>
        <v>0</v>
      </c>
      <c r="AG8" s="194">
        <f t="shared" si="1"/>
        <v>0</v>
      </c>
      <c r="AH8" s="158">
        <f t="shared" si="4"/>
        <v>0</v>
      </c>
    </row>
    <row r="9" spans="1:34" x14ac:dyDescent="0.3">
      <c r="A9" s="185" t="s">
        <v>41</v>
      </c>
      <c r="B9" s="186">
        <v>7.9799999999999996E-2</v>
      </c>
      <c r="C9" s="186">
        <v>0.59119999999999995</v>
      </c>
      <c r="D9" s="186">
        <v>2.1335000000000002</v>
      </c>
      <c r="E9" s="186">
        <v>5.3281999999999998</v>
      </c>
      <c r="F9" s="186">
        <v>5.3281999999999998</v>
      </c>
      <c r="G9" s="186">
        <v>5.3281999999999998</v>
      </c>
      <c r="H9" s="186">
        <v>5.3281999999999998</v>
      </c>
      <c r="I9" s="186">
        <v>5.3281999999999998</v>
      </c>
      <c r="J9" s="186">
        <v>5.3281999999999998</v>
      </c>
      <c r="L9" s="185" t="s">
        <v>41</v>
      </c>
      <c r="M9" s="192">
        <f>B9*' Binned Tree#s (hide)'!D$35</f>
        <v>0</v>
      </c>
      <c r="N9" s="192">
        <f>C9*' Binned Tree#s (hide)'!E$35</f>
        <v>0</v>
      </c>
      <c r="O9" s="192">
        <f>D9*' Binned Tree#s (hide)'!F$35</f>
        <v>0</v>
      </c>
      <c r="P9" s="192">
        <f>E9*' Binned Tree#s (hide)'!G$35</f>
        <v>0</v>
      </c>
      <c r="Q9" s="192">
        <f>F9*' Binned Tree#s (hide)'!H$35</f>
        <v>0</v>
      </c>
      <c r="R9" s="192">
        <f>G9*' Binned Tree#s (hide)'!I$35</f>
        <v>0</v>
      </c>
      <c r="S9" s="192">
        <f>H9*' Binned Tree#s (hide)'!J$35</f>
        <v>0</v>
      </c>
      <c r="T9" s="192">
        <f>I9*' Binned Tree#s (hide)'!K$35</f>
        <v>0</v>
      </c>
      <c r="U9" s="192">
        <f>J9*' Binned Tree#s (hide)'!L$35</f>
        <v>0</v>
      </c>
      <c r="V9" s="189">
        <f t="shared" si="2"/>
        <v>0</v>
      </c>
      <c r="X9" s="193" t="s">
        <v>41</v>
      </c>
      <c r="Y9" s="194">
        <f t="shared" si="3"/>
        <v>0</v>
      </c>
      <c r="Z9" s="194">
        <f t="shared" si="1"/>
        <v>0</v>
      </c>
      <c r="AA9" s="194">
        <f t="shared" si="1"/>
        <v>0</v>
      </c>
      <c r="AB9" s="194">
        <f t="shared" si="1"/>
        <v>0</v>
      </c>
      <c r="AC9" s="194">
        <f t="shared" si="1"/>
        <v>0</v>
      </c>
      <c r="AD9" s="194">
        <f t="shared" si="1"/>
        <v>0</v>
      </c>
      <c r="AE9" s="194">
        <f t="shared" si="1"/>
        <v>0</v>
      </c>
      <c r="AF9" s="194">
        <f t="shared" si="1"/>
        <v>0</v>
      </c>
      <c r="AG9" s="194">
        <f t="shared" si="1"/>
        <v>0</v>
      </c>
      <c r="AH9" s="158">
        <f t="shared" si="4"/>
        <v>0</v>
      </c>
    </row>
    <row r="10" spans="1:34" x14ac:dyDescent="0.3">
      <c r="A10" s="185" t="s">
        <v>53</v>
      </c>
      <c r="B10" s="186">
        <v>0.185</v>
      </c>
      <c r="C10" s="186">
        <v>1.2056</v>
      </c>
      <c r="D10" s="186">
        <v>3.4935999999999998</v>
      </c>
      <c r="E10" s="186">
        <v>7.2586000000000004</v>
      </c>
      <c r="F10" s="186">
        <v>11.480003999999999</v>
      </c>
      <c r="G10" s="186">
        <v>15.963998999999999</v>
      </c>
      <c r="H10" s="186">
        <v>20.516988999999999</v>
      </c>
      <c r="I10" s="186">
        <v>24.974305999999999</v>
      </c>
      <c r="J10" s="186">
        <v>29.282298999999998</v>
      </c>
      <c r="L10" s="185" t="s">
        <v>53</v>
      </c>
      <c r="M10" s="192">
        <f>B10*' Binned Tree#s (hide)'!D$36</f>
        <v>0</v>
      </c>
      <c r="N10" s="192">
        <f>C10*' Binned Tree#s (hide)'!E$36</f>
        <v>0</v>
      </c>
      <c r="O10" s="192">
        <f>D10*' Binned Tree#s (hide)'!F$36</f>
        <v>0</v>
      </c>
      <c r="P10" s="192">
        <f>E10*' Binned Tree#s (hide)'!G$36</f>
        <v>0</v>
      </c>
      <c r="Q10" s="192">
        <f>F10*' Binned Tree#s (hide)'!H$36</f>
        <v>0</v>
      </c>
      <c r="R10" s="192">
        <f>G10*' Binned Tree#s (hide)'!I$36</f>
        <v>0</v>
      </c>
      <c r="S10" s="192">
        <f>H10*' Binned Tree#s (hide)'!J$36</f>
        <v>0</v>
      </c>
      <c r="T10" s="192">
        <f>I10*' Binned Tree#s (hide)'!K$36</f>
        <v>0</v>
      </c>
      <c r="U10" s="192">
        <f>J10*' Binned Tree#s (hide)'!L$36</f>
        <v>0</v>
      </c>
      <c r="V10" s="189">
        <f t="shared" si="2"/>
        <v>0</v>
      </c>
      <c r="X10" s="193" t="s">
        <v>53</v>
      </c>
      <c r="Y10" s="194">
        <f t="shared" si="3"/>
        <v>0</v>
      </c>
      <c r="Z10" s="194">
        <f t="shared" si="1"/>
        <v>0</v>
      </c>
      <c r="AA10" s="194">
        <f t="shared" si="1"/>
        <v>0</v>
      </c>
      <c r="AB10" s="194">
        <f t="shared" si="1"/>
        <v>0</v>
      </c>
      <c r="AC10" s="194">
        <f t="shared" si="1"/>
        <v>0</v>
      </c>
      <c r="AD10" s="194">
        <f t="shared" si="1"/>
        <v>0</v>
      </c>
      <c r="AE10" s="194">
        <f t="shared" si="1"/>
        <v>0</v>
      </c>
      <c r="AF10" s="194">
        <f t="shared" si="1"/>
        <v>0</v>
      </c>
      <c r="AG10" s="194">
        <f t="shared" si="1"/>
        <v>0</v>
      </c>
      <c r="AH10" s="158">
        <f t="shared" si="4"/>
        <v>0</v>
      </c>
    </row>
    <row r="11" spans="1:34" x14ac:dyDescent="0.3">
      <c r="A11" s="185" t="s">
        <v>54</v>
      </c>
      <c r="B11" s="186">
        <v>9.4299999999999995E-2</v>
      </c>
      <c r="C11" s="186">
        <v>0.66930000000000001</v>
      </c>
      <c r="D11" s="186">
        <v>2.1067010000000002</v>
      </c>
      <c r="E11" s="186">
        <v>4.729101</v>
      </c>
      <c r="F11" s="186">
        <v>7.927899</v>
      </c>
      <c r="G11" s="186">
        <v>11.578003000000001</v>
      </c>
      <c r="H11" s="186">
        <v>15.479899</v>
      </c>
      <c r="I11" s="186">
        <v>19.600801000000001</v>
      </c>
      <c r="J11" s="186">
        <v>23.888598000000002</v>
      </c>
      <c r="L11" s="185" t="s">
        <v>54</v>
      </c>
      <c r="M11" s="192">
        <f>B11*' Binned Tree#s (hide)'!D$37</f>
        <v>0</v>
      </c>
      <c r="N11" s="192">
        <f>C11*' Binned Tree#s (hide)'!E$37</f>
        <v>0</v>
      </c>
      <c r="O11" s="192">
        <f>D11*' Binned Tree#s (hide)'!F$37</f>
        <v>0</v>
      </c>
      <c r="P11" s="192">
        <f>E11*' Binned Tree#s (hide)'!G$37</f>
        <v>0</v>
      </c>
      <c r="Q11" s="192">
        <f>F11*' Binned Tree#s (hide)'!H$37</f>
        <v>0</v>
      </c>
      <c r="R11" s="192">
        <f>G11*' Binned Tree#s (hide)'!I$37</f>
        <v>0</v>
      </c>
      <c r="S11" s="192">
        <f>H11*' Binned Tree#s (hide)'!J$37</f>
        <v>0</v>
      </c>
      <c r="T11" s="192">
        <f>I11*' Binned Tree#s (hide)'!K$37</f>
        <v>0</v>
      </c>
      <c r="U11" s="192">
        <f>J11*' Binned Tree#s (hide)'!L$37</f>
        <v>0</v>
      </c>
      <c r="V11" s="189">
        <f t="shared" si="2"/>
        <v>0</v>
      </c>
      <c r="X11" s="193" t="s">
        <v>54</v>
      </c>
      <c r="Y11" s="194">
        <f t="shared" si="3"/>
        <v>0</v>
      </c>
      <c r="Z11" s="194">
        <f t="shared" si="1"/>
        <v>0</v>
      </c>
      <c r="AA11" s="194">
        <f t="shared" si="1"/>
        <v>0</v>
      </c>
      <c r="AB11" s="194">
        <f t="shared" si="1"/>
        <v>0</v>
      </c>
      <c r="AC11" s="194">
        <f t="shared" si="1"/>
        <v>0</v>
      </c>
      <c r="AD11" s="194">
        <f t="shared" si="1"/>
        <v>0</v>
      </c>
      <c r="AE11" s="194">
        <f t="shared" si="1"/>
        <v>0</v>
      </c>
      <c r="AF11" s="194">
        <f t="shared" si="1"/>
        <v>0</v>
      </c>
      <c r="AG11" s="194">
        <f t="shared" si="1"/>
        <v>0</v>
      </c>
      <c r="AH11" s="158">
        <f t="shared" si="4"/>
        <v>0</v>
      </c>
    </row>
    <row r="12" spans="1:34" x14ac:dyDescent="0.3">
      <c r="A12" s="195" t="s">
        <v>55</v>
      </c>
      <c r="B12" s="196">
        <v>0.38819999999999999</v>
      </c>
      <c r="C12" s="196">
        <v>1.4408000000000001</v>
      </c>
      <c r="D12" s="196">
        <v>3.4815</v>
      </c>
      <c r="E12" s="196">
        <v>6.5019989999999996</v>
      </c>
      <c r="F12" s="196">
        <v>9.4361990000000002</v>
      </c>
      <c r="G12" s="196">
        <v>11.8581</v>
      </c>
      <c r="H12" s="196">
        <v>11.8581</v>
      </c>
      <c r="I12" s="196">
        <v>11.8581</v>
      </c>
      <c r="J12" s="196">
        <v>11.8581</v>
      </c>
      <c r="L12" s="195" t="s">
        <v>55</v>
      </c>
      <c r="M12" s="197">
        <f>B12*' Binned Tree#s (hide)'!D$38</f>
        <v>0</v>
      </c>
      <c r="N12" s="197">
        <f>C12*' Binned Tree#s (hide)'!E$38</f>
        <v>0</v>
      </c>
      <c r="O12" s="197">
        <f>D12*' Binned Tree#s (hide)'!F$38</f>
        <v>0</v>
      </c>
      <c r="P12" s="197">
        <f>E12*' Binned Tree#s (hide)'!G$38</f>
        <v>0</v>
      </c>
      <c r="Q12" s="197">
        <f>F12*' Binned Tree#s (hide)'!H$38</f>
        <v>0</v>
      </c>
      <c r="R12" s="197">
        <f>G12*' Binned Tree#s (hide)'!I$38</f>
        <v>0</v>
      </c>
      <c r="S12" s="197">
        <f>H12*' Binned Tree#s (hide)'!J$38</f>
        <v>0</v>
      </c>
      <c r="T12" s="197">
        <f>I12*' Binned Tree#s (hide)'!K$38</f>
        <v>0</v>
      </c>
      <c r="U12" s="197">
        <f>J12*' Binned Tree#s (hide)'!L$38</f>
        <v>0</v>
      </c>
      <c r="V12" s="189">
        <f t="shared" si="2"/>
        <v>0</v>
      </c>
      <c r="X12" s="198" t="s">
        <v>55</v>
      </c>
      <c r="Y12" s="199">
        <f t="shared" si="3"/>
        <v>0</v>
      </c>
      <c r="Z12" s="199">
        <f t="shared" si="1"/>
        <v>0</v>
      </c>
      <c r="AA12" s="199">
        <f t="shared" si="1"/>
        <v>0</v>
      </c>
      <c r="AB12" s="199">
        <f t="shared" si="1"/>
        <v>0</v>
      </c>
      <c r="AC12" s="199">
        <f t="shared" si="1"/>
        <v>0</v>
      </c>
      <c r="AD12" s="199">
        <f t="shared" si="1"/>
        <v>0</v>
      </c>
      <c r="AE12" s="199">
        <f t="shared" si="1"/>
        <v>0</v>
      </c>
      <c r="AF12" s="199">
        <f t="shared" si="1"/>
        <v>0</v>
      </c>
      <c r="AG12" s="199">
        <f t="shared" si="1"/>
        <v>0</v>
      </c>
      <c r="AH12" s="158">
        <f t="shared" si="4"/>
        <v>0</v>
      </c>
    </row>
    <row r="13" spans="1:34" x14ac:dyDescent="0.3">
      <c r="A13" s="185"/>
      <c r="L13" s="200" t="s">
        <v>138</v>
      </c>
      <c r="M13" s="201">
        <f t="shared" ref="M13:U13" si="5">SUM(M4:M12)</f>
        <v>0</v>
      </c>
      <c r="N13" s="201">
        <f t="shared" si="5"/>
        <v>0</v>
      </c>
      <c r="O13" s="201">
        <f t="shared" si="5"/>
        <v>0</v>
      </c>
      <c r="P13" s="201">
        <f t="shared" si="5"/>
        <v>0</v>
      </c>
      <c r="Q13" s="201">
        <f t="shared" si="5"/>
        <v>0</v>
      </c>
      <c r="R13" s="201">
        <f t="shared" si="5"/>
        <v>0</v>
      </c>
      <c r="S13" s="201">
        <f t="shared" si="5"/>
        <v>0</v>
      </c>
      <c r="T13" s="201">
        <f t="shared" si="5"/>
        <v>0</v>
      </c>
      <c r="U13" s="201">
        <f t="shared" si="5"/>
        <v>0</v>
      </c>
      <c r="V13" s="202">
        <f t="shared" ref="V13" si="6">SUM(V4:V12)</f>
        <v>0</v>
      </c>
      <c r="X13" s="203" t="s">
        <v>138</v>
      </c>
      <c r="Y13" s="204">
        <f t="shared" ref="Y13:AH13" si="7">SUM(Y4:Y12)</f>
        <v>0</v>
      </c>
      <c r="Z13" s="204">
        <f t="shared" si="7"/>
        <v>0</v>
      </c>
      <c r="AA13" s="204">
        <f t="shared" si="7"/>
        <v>0</v>
      </c>
      <c r="AB13" s="204">
        <f t="shared" si="7"/>
        <v>0</v>
      </c>
      <c r="AC13" s="204">
        <f t="shared" si="7"/>
        <v>0</v>
      </c>
      <c r="AD13" s="204">
        <f t="shared" si="7"/>
        <v>0</v>
      </c>
      <c r="AE13" s="204">
        <f t="shared" si="7"/>
        <v>0</v>
      </c>
      <c r="AF13" s="204">
        <f t="shared" si="7"/>
        <v>0</v>
      </c>
      <c r="AG13" s="204">
        <f t="shared" si="7"/>
        <v>0</v>
      </c>
      <c r="AH13" s="205">
        <f t="shared" si="7"/>
        <v>0</v>
      </c>
    </row>
    <row r="14" spans="1:34" x14ac:dyDescent="0.3">
      <c r="A14" s="185" t="s">
        <v>144</v>
      </c>
      <c r="B14" s="185">
        <v>264.1721</v>
      </c>
    </row>
    <row r="15" spans="1:34" x14ac:dyDescent="0.3">
      <c r="A15" s="185" t="s">
        <v>145</v>
      </c>
      <c r="B15" s="40">
        <v>4.7000000000000002E-3</v>
      </c>
    </row>
  </sheetData>
  <sheetProtection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0"/>
  <sheetViews>
    <sheetView zoomScale="75" zoomScaleNormal="75" workbookViewId="0"/>
  </sheetViews>
  <sheetFormatPr defaultColWidth="9.109375" defaultRowHeight="14.4" x14ac:dyDescent="0.3"/>
  <cols>
    <col min="1" max="1" width="20.5546875" style="40" customWidth="1"/>
    <col min="2" max="11" width="9.109375" style="40"/>
    <col min="12" max="12" width="12.44140625" style="40" customWidth="1"/>
    <col min="13" max="23" width="9.109375" style="40"/>
    <col min="24" max="24" width="12.6640625" style="40" customWidth="1"/>
    <col min="25" max="35" width="9.109375" style="40"/>
    <col min="36" max="36" width="13.88671875" style="40" customWidth="1"/>
    <col min="37" max="16384" width="9.109375" style="40"/>
  </cols>
  <sheetData>
    <row r="1" spans="1:46" x14ac:dyDescent="0.3">
      <c r="A1" s="40" t="s">
        <v>146</v>
      </c>
      <c r="B1" s="40" t="s">
        <v>870</v>
      </c>
      <c r="L1" s="40" t="s">
        <v>165</v>
      </c>
      <c r="X1" s="40" t="s">
        <v>166</v>
      </c>
      <c r="AJ1" s="40" t="s">
        <v>167</v>
      </c>
    </row>
    <row r="2" spans="1:46" x14ac:dyDescent="0.3">
      <c r="A2" s="178" t="s">
        <v>152</v>
      </c>
      <c r="B2" s="179">
        <v>3.81</v>
      </c>
      <c r="C2" s="179">
        <v>11.43</v>
      </c>
      <c r="D2" s="179">
        <v>22.86</v>
      </c>
      <c r="E2" s="179">
        <v>38.1</v>
      </c>
      <c r="F2" s="179">
        <v>53.34</v>
      </c>
      <c r="G2" s="179">
        <v>68.58</v>
      </c>
      <c r="H2" s="179">
        <v>83.82</v>
      </c>
      <c r="I2" s="179">
        <v>99.06</v>
      </c>
      <c r="J2" s="179">
        <v>114.3</v>
      </c>
      <c r="L2" s="178" t="s">
        <v>152</v>
      </c>
      <c r="M2" s="179"/>
      <c r="N2" s="179"/>
      <c r="O2" s="179"/>
      <c r="P2" s="179"/>
      <c r="Q2" s="179"/>
      <c r="R2" s="179"/>
      <c r="S2" s="179"/>
      <c r="T2" s="179"/>
      <c r="U2" s="179"/>
      <c r="V2" s="178"/>
      <c r="X2" s="178" t="s">
        <v>152</v>
      </c>
      <c r="Y2" s="179"/>
      <c r="Z2" s="179"/>
      <c r="AA2" s="179"/>
      <c r="AB2" s="179"/>
      <c r="AC2" s="179"/>
      <c r="AD2" s="179"/>
      <c r="AE2" s="179"/>
      <c r="AF2" s="179"/>
      <c r="AG2" s="179"/>
      <c r="AH2" s="178"/>
      <c r="AJ2" s="180" t="s">
        <v>163</v>
      </c>
      <c r="AK2" s="181"/>
      <c r="AL2" s="181"/>
      <c r="AM2" s="181"/>
      <c r="AN2" s="181"/>
      <c r="AO2" s="181"/>
      <c r="AP2" s="181"/>
      <c r="AQ2" s="181"/>
      <c r="AR2" s="181"/>
      <c r="AS2" s="181"/>
      <c r="AT2" s="180"/>
    </row>
    <row r="3" spans="1:46" x14ac:dyDescent="0.3">
      <c r="A3" s="41" t="s">
        <v>136</v>
      </c>
      <c r="B3" s="41">
        <f>0.3937008*B2</f>
        <v>1.5000000480000002</v>
      </c>
      <c r="C3" s="41">
        <f t="shared" ref="C3:J3" si="0">0.3937008*C2</f>
        <v>4.5000001440000004</v>
      </c>
      <c r="D3" s="41">
        <f t="shared" si="0"/>
        <v>9.0000002880000007</v>
      </c>
      <c r="E3" s="41">
        <f t="shared" si="0"/>
        <v>15.000000480000001</v>
      </c>
      <c r="F3" s="41">
        <f t="shared" si="0"/>
        <v>21.000000672000002</v>
      </c>
      <c r="G3" s="41">
        <f t="shared" si="0"/>
        <v>27.000000864</v>
      </c>
      <c r="H3" s="41">
        <f t="shared" si="0"/>
        <v>33.000001056000002</v>
      </c>
      <c r="I3" s="41">
        <f t="shared" si="0"/>
        <v>39.000001248000004</v>
      </c>
      <c r="J3" s="41">
        <f t="shared" si="0"/>
        <v>45.000001439999998</v>
      </c>
      <c r="L3" s="41" t="s">
        <v>161</v>
      </c>
      <c r="M3" s="41">
        <v>1.5000000480000002</v>
      </c>
      <c r="N3" s="41">
        <v>4.5000001440000004</v>
      </c>
      <c r="O3" s="41">
        <v>9.0000002880000007</v>
      </c>
      <c r="P3" s="41">
        <v>15.000000480000001</v>
      </c>
      <c r="Q3" s="41">
        <v>21.000000672000002</v>
      </c>
      <c r="R3" s="41">
        <v>27.000000864</v>
      </c>
      <c r="S3" s="41">
        <v>33.000001056000002</v>
      </c>
      <c r="T3" s="41">
        <v>39.000001248000004</v>
      </c>
      <c r="U3" s="41">
        <v>45.000001439999998</v>
      </c>
      <c r="V3" s="182" t="s">
        <v>138</v>
      </c>
      <c r="X3" s="41" t="s">
        <v>162</v>
      </c>
      <c r="Y3" s="41">
        <v>1.5000000480000002</v>
      </c>
      <c r="Z3" s="41">
        <v>4.5000001440000004</v>
      </c>
      <c r="AA3" s="41">
        <v>9.0000002880000007</v>
      </c>
      <c r="AB3" s="41">
        <v>15.000000480000001</v>
      </c>
      <c r="AC3" s="41">
        <v>21.000000672000002</v>
      </c>
      <c r="AD3" s="41">
        <v>27.000000864</v>
      </c>
      <c r="AE3" s="41">
        <v>33.000001056000002</v>
      </c>
      <c r="AF3" s="41">
        <v>39.000001248000004</v>
      </c>
      <c r="AG3" s="41">
        <v>45.000001439999998</v>
      </c>
      <c r="AH3" s="182" t="s">
        <v>138</v>
      </c>
      <c r="AJ3" s="183" t="s">
        <v>162</v>
      </c>
      <c r="AK3" s="183">
        <v>1.5000000480000002</v>
      </c>
      <c r="AL3" s="183">
        <v>4.5000001440000004</v>
      </c>
      <c r="AM3" s="183">
        <v>9.0000002880000007</v>
      </c>
      <c r="AN3" s="183">
        <v>15.000000480000001</v>
      </c>
      <c r="AO3" s="183">
        <v>21.000000672000002</v>
      </c>
      <c r="AP3" s="183">
        <v>27.000000864</v>
      </c>
      <c r="AQ3" s="183">
        <v>33.000001056000002</v>
      </c>
      <c r="AR3" s="183">
        <v>39.000001248000004</v>
      </c>
      <c r="AS3" s="183">
        <v>45.000001439999998</v>
      </c>
      <c r="AT3" s="184" t="s">
        <v>138</v>
      </c>
    </row>
    <row r="4" spans="1:46" x14ac:dyDescent="0.3">
      <c r="A4" s="187" t="s">
        <v>36</v>
      </c>
      <c r="B4" s="206">
        <v>1.5368292312186056E-4</v>
      </c>
      <c r="C4" s="206">
        <v>5.5911414139348152E-3</v>
      </c>
      <c r="D4" s="206">
        <v>3.2292157339360285E-2</v>
      </c>
      <c r="E4" s="206">
        <v>9.7382195232162502E-2</v>
      </c>
      <c r="F4" s="206">
        <v>0.18768853045795952</v>
      </c>
      <c r="G4" s="206">
        <v>0.29686841485748322</v>
      </c>
      <c r="H4" s="206">
        <v>0.42072958085219614</v>
      </c>
      <c r="I4" s="206">
        <v>0.55613057990066772</v>
      </c>
      <c r="J4" s="206">
        <v>0.70099093254388334</v>
      </c>
      <c r="L4" s="187" t="s">
        <v>36</v>
      </c>
      <c r="M4" s="207">
        <f>B4*' Binned Tree#s (hide)'!D$30</f>
        <v>0</v>
      </c>
      <c r="N4" s="207">
        <f>C4*' Binned Tree#s (hide)'!E$30</f>
        <v>0</v>
      </c>
      <c r="O4" s="207">
        <f>D4*' Binned Tree#s (hide)'!F$30</f>
        <v>0</v>
      </c>
      <c r="P4" s="207">
        <f>E4*' Binned Tree#s (hide)'!G$30</f>
        <v>0</v>
      </c>
      <c r="Q4" s="207">
        <f>F4*' Binned Tree#s (hide)'!H$30</f>
        <v>0</v>
      </c>
      <c r="R4" s="207">
        <f>G4*' Binned Tree#s (hide)'!I$30</f>
        <v>0</v>
      </c>
      <c r="S4" s="207">
        <f>H4*' Binned Tree#s (hide)'!J$30</f>
        <v>0</v>
      </c>
      <c r="T4" s="207">
        <f>I4*' Binned Tree#s (hide)'!K$30</f>
        <v>0</v>
      </c>
      <c r="U4" s="207">
        <f>J4*' Binned Tree#s (hide)'!L$30</f>
        <v>0</v>
      </c>
      <c r="V4" s="136">
        <f>SUM(M4:U4)</f>
        <v>0</v>
      </c>
      <c r="X4" s="187" t="s">
        <v>36</v>
      </c>
      <c r="Y4" s="207">
        <f>M4*$B$14*$B$15</f>
        <v>0</v>
      </c>
      <c r="Z4" s="207">
        <f t="shared" ref="Z4:Z12" si="1">N4*$B$14*$B$15</f>
        <v>0</v>
      </c>
      <c r="AA4" s="207">
        <f t="shared" ref="AA4:AA12" si="2">O4*$B$14*$B$15</f>
        <v>0</v>
      </c>
      <c r="AB4" s="207">
        <f t="shared" ref="AB4:AB12" si="3">P4*$B$14*$B$15</f>
        <v>0</v>
      </c>
      <c r="AC4" s="207">
        <f t="shared" ref="AC4:AC12" si="4">Q4*$B$14*$B$15</f>
        <v>0</v>
      </c>
      <c r="AD4" s="207">
        <f t="shared" ref="AD4:AD12" si="5">R4*$B$14*$B$15</f>
        <v>0</v>
      </c>
      <c r="AE4" s="207">
        <f t="shared" ref="AE4:AE12" si="6">S4*$B$14*$B$15</f>
        <v>0</v>
      </c>
      <c r="AF4" s="207">
        <f t="shared" ref="AF4:AF12" si="7">T4*$B$14*$B$15</f>
        <v>0</v>
      </c>
      <c r="AG4" s="207">
        <f t="shared" ref="AG4:AG12" si="8">U4*$B$14*$B$15</f>
        <v>0</v>
      </c>
      <c r="AH4" s="136">
        <f>SUM(Y4:AG4)</f>
        <v>0</v>
      </c>
      <c r="AJ4" s="190" t="s">
        <v>36</v>
      </c>
      <c r="AK4" s="208">
        <f>Y4+Y19+Y34+Y49</f>
        <v>0</v>
      </c>
      <c r="AL4" s="208">
        <f t="shared" ref="AL4:AS4" si="9">Z4+Z19+Z34+Z49</f>
        <v>0</v>
      </c>
      <c r="AM4" s="208">
        <f t="shared" si="9"/>
        <v>0</v>
      </c>
      <c r="AN4" s="208">
        <f t="shared" si="9"/>
        <v>0</v>
      </c>
      <c r="AO4" s="208">
        <f t="shared" si="9"/>
        <v>0</v>
      </c>
      <c r="AP4" s="208">
        <f t="shared" si="9"/>
        <v>0</v>
      </c>
      <c r="AQ4" s="208">
        <f t="shared" si="9"/>
        <v>0</v>
      </c>
      <c r="AR4" s="208">
        <f t="shared" si="9"/>
        <v>0</v>
      </c>
      <c r="AS4" s="208">
        <f t="shared" si="9"/>
        <v>0</v>
      </c>
      <c r="AT4" s="209">
        <f>SUM(AK4:AS4)</f>
        <v>0</v>
      </c>
    </row>
    <row r="5" spans="1:46" x14ac:dyDescent="0.3">
      <c r="A5" s="185" t="s">
        <v>37</v>
      </c>
      <c r="B5" s="210">
        <v>1.6306789446751469E-5</v>
      </c>
      <c r="C5" s="210">
        <v>1.4807829558154595E-3</v>
      </c>
      <c r="D5" s="210">
        <v>1.3346270420453077E-2</v>
      </c>
      <c r="E5" s="210">
        <v>5.3166877771125241E-2</v>
      </c>
      <c r="F5" s="210">
        <v>0.12104597222101508</v>
      </c>
      <c r="G5" s="210">
        <v>0.21504271530857405</v>
      </c>
      <c r="H5" s="210">
        <v>0.3328130127101277</v>
      </c>
      <c r="I5" s="210">
        <v>0.4720820312900107</v>
      </c>
      <c r="J5" s="210">
        <v>0.63086172613640179</v>
      </c>
      <c r="L5" s="185" t="s">
        <v>37</v>
      </c>
      <c r="M5" s="211">
        <f>B5*' Binned Tree#s (hide)'!D$31</f>
        <v>0</v>
      </c>
      <c r="N5" s="211">
        <f>C5*' Binned Tree#s (hide)'!E$31</f>
        <v>0</v>
      </c>
      <c r="O5" s="211">
        <f>D5*' Binned Tree#s (hide)'!F$31</f>
        <v>0</v>
      </c>
      <c r="P5" s="211">
        <f>E5*' Binned Tree#s (hide)'!G$31</f>
        <v>0</v>
      </c>
      <c r="Q5" s="211">
        <f>F5*' Binned Tree#s (hide)'!H$31</f>
        <v>0</v>
      </c>
      <c r="R5" s="211">
        <f>G5*' Binned Tree#s (hide)'!I$31</f>
        <v>0</v>
      </c>
      <c r="S5" s="211">
        <f>H5*' Binned Tree#s (hide)'!J$31</f>
        <v>0</v>
      </c>
      <c r="T5" s="211">
        <f>I5*' Binned Tree#s (hide)'!K$31</f>
        <v>0</v>
      </c>
      <c r="U5" s="211">
        <f>J5*' Binned Tree#s (hide)'!L$31</f>
        <v>0</v>
      </c>
      <c r="V5" s="136">
        <f t="shared" ref="V5:V12" si="10">SUM(M5:U5)</f>
        <v>0</v>
      </c>
      <c r="X5" s="185" t="s">
        <v>37</v>
      </c>
      <c r="Y5" s="211">
        <f t="shared" ref="Y5:Y12" si="11">M5*$B$14*$B$15</f>
        <v>0</v>
      </c>
      <c r="Z5" s="211">
        <f t="shared" si="1"/>
        <v>0</v>
      </c>
      <c r="AA5" s="211">
        <f t="shared" si="2"/>
        <v>0</v>
      </c>
      <c r="AB5" s="211">
        <f t="shared" si="3"/>
        <v>0</v>
      </c>
      <c r="AC5" s="211">
        <f t="shared" si="4"/>
        <v>0</v>
      </c>
      <c r="AD5" s="211">
        <f t="shared" si="5"/>
        <v>0</v>
      </c>
      <c r="AE5" s="211">
        <f t="shared" si="6"/>
        <v>0</v>
      </c>
      <c r="AF5" s="211">
        <f t="shared" si="7"/>
        <v>0</v>
      </c>
      <c r="AG5" s="211">
        <f t="shared" si="8"/>
        <v>0</v>
      </c>
      <c r="AH5" s="136">
        <f t="shared" ref="AH5:AH12" si="12">SUM(Y5:AG5)</f>
        <v>0</v>
      </c>
      <c r="AJ5" s="193" t="s">
        <v>37</v>
      </c>
      <c r="AK5" s="212">
        <f t="shared" ref="AK5:AS5" si="13">Y5+Y20+Y35+Y50</f>
        <v>0</v>
      </c>
      <c r="AL5" s="212">
        <f t="shared" si="13"/>
        <v>0</v>
      </c>
      <c r="AM5" s="212">
        <f t="shared" si="13"/>
        <v>0</v>
      </c>
      <c r="AN5" s="212">
        <f t="shared" si="13"/>
        <v>0</v>
      </c>
      <c r="AO5" s="212">
        <f t="shared" si="13"/>
        <v>0</v>
      </c>
      <c r="AP5" s="212">
        <f t="shared" si="13"/>
        <v>0</v>
      </c>
      <c r="AQ5" s="212">
        <f t="shared" si="13"/>
        <v>0</v>
      </c>
      <c r="AR5" s="212">
        <f t="shared" si="13"/>
        <v>0</v>
      </c>
      <c r="AS5" s="212">
        <f t="shared" si="13"/>
        <v>0</v>
      </c>
      <c r="AT5" s="209">
        <f t="shared" ref="AT5:AT12" si="14">SUM(AK5:AS5)</f>
        <v>0</v>
      </c>
    </row>
    <row r="6" spans="1:46" x14ac:dyDescent="0.3">
      <c r="A6" s="185" t="s">
        <v>38</v>
      </c>
      <c r="B6" s="210">
        <v>2.8982378459930841E-4</v>
      </c>
      <c r="C6" s="210">
        <v>6.8880836919996292E-3</v>
      </c>
      <c r="D6" s="210">
        <v>3.2332519377487476E-2</v>
      </c>
      <c r="E6" s="210">
        <v>8.5624694253069136E-2</v>
      </c>
      <c r="F6" s="210">
        <v>0.15280181722423608</v>
      </c>
      <c r="G6" s="210">
        <v>0.15280181722423608</v>
      </c>
      <c r="H6" s="210">
        <v>0.15280181722423608</v>
      </c>
      <c r="I6" s="210">
        <v>0.15280181722423608</v>
      </c>
      <c r="J6" s="210">
        <v>0.15280181722423608</v>
      </c>
      <c r="L6" s="185" t="s">
        <v>38</v>
      </c>
      <c r="M6" s="211">
        <f>B6*' Binned Tree#s (hide)'!D$32</f>
        <v>0</v>
      </c>
      <c r="N6" s="211">
        <f>C6*' Binned Tree#s (hide)'!E$32</f>
        <v>0</v>
      </c>
      <c r="O6" s="211">
        <f>D6*' Binned Tree#s (hide)'!F$32</f>
        <v>0</v>
      </c>
      <c r="P6" s="211">
        <f>E6*' Binned Tree#s (hide)'!G$32</f>
        <v>0</v>
      </c>
      <c r="Q6" s="211">
        <f>F6*' Binned Tree#s (hide)'!H$32</f>
        <v>0</v>
      </c>
      <c r="R6" s="211">
        <f>G6*' Binned Tree#s (hide)'!I$32</f>
        <v>0</v>
      </c>
      <c r="S6" s="211">
        <f>H6*' Binned Tree#s (hide)'!J$32</f>
        <v>0</v>
      </c>
      <c r="T6" s="211">
        <f>I6*' Binned Tree#s (hide)'!K$32</f>
        <v>0</v>
      </c>
      <c r="U6" s="211">
        <f>J6*' Binned Tree#s (hide)'!L$32</f>
        <v>0</v>
      </c>
      <c r="V6" s="136">
        <f t="shared" si="10"/>
        <v>0</v>
      </c>
      <c r="X6" s="185" t="s">
        <v>38</v>
      </c>
      <c r="Y6" s="211">
        <f t="shared" si="11"/>
        <v>0</v>
      </c>
      <c r="Z6" s="211">
        <f t="shared" si="1"/>
        <v>0</v>
      </c>
      <c r="AA6" s="211">
        <f t="shared" si="2"/>
        <v>0</v>
      </c>
      <c r="AB6" s="211">
        <f t="shared" si="3"/>
        <v>0</v>
      </c>
      <c r="AC6" s="211">
        <f t="shared" si="4"/>
        <v>0</v>
      </c>
      <c r="AD6" s="211">
        <f t="shared" si="5"/>
        <v>0</v>
      </c>
      <c r="AE6" s="211">
        <f t="shared" si="6"/>
        <v>0</v>
      </c>
      <c r="AF6" s="211">
        <f t="shared" si="7"/>
        <v>0</v>
      </c>
      <c r="AG6" s="211">
        <f t="shared" si="8"/>
        <v>0</v>
      </c>
      <c r="AH6" s="136">
        <f t="shared" si="12"/>
        <v>0</v>
      </c>
      <c r="AJ6" s="193" t="s">
        <v>38</v>
      </c>
      <c r="AK6" s="212">
        <f t="shared" ref="AK6:AS6" si="15">Y6+Y21+Y36+Y51</f>
        <v>0</v>
      </c>
      <c r="AL6" s="212">
        <f t="shared" si="15"/>
        <v>0</v>
      </c>
      <c r="AM6" s="212">
        <f t="shared" si="15"/>
        <v>0</v>
      </c>
      <c r="AN6" s="212">
        <f t="shared" si="15"/>
        <v>0</v>
      </c>
      <c r="AO6" s="212">
        <f t="shared" si="15"/>
        <v>0</v>
      </c>
      <c r="AP6" s="212">
        <f t="shared" si="15"/>
        <v>0</v>
      </c>
      <c r="AQ6" s="212">
        <f t="shared" si="15"/>
        <v>0</v>
      </c>
      <c r="AR6" s="212">
        <f t="shared" si="15"/>
        <v>0</v>
      </c>
      <c r="AS6" s="212">
        <f t="shared" si="15"/>
        <v>0</v>
      </c>
      <c r="AT6" s="209">
        <f t="shared" si="14"/>
        <v>0</v>
      </c>
    </row>
    <row r="7" spans="1:46" x14ac:dyDescent="0.3">
      <c r="A7" s="185" t="s">
        <v>39</v>
      </c>
      <c r="B7" s="210">
        <v>3.5430758220252848E-4</v>
      </c>
      <c r="C7" s="210">
        <v>1.6031415561675512E-3</v>
      </c>
      <c r="D7" s="210">
        <v>7.3208786811544187E-3</v>
      </c>
      <c r="E7" s="210">
        <v>2.8793383099541995E-2</v>
      </c>
      <c r="F7" s="210">
        <v>7.7198003861903147E-2</v>
      </c>
      <c r="G7" s="210">
        <v>0.16546389103229334</v>
      </c>
      <c r="H7" s="210">
        <v>0.30646946162406469</v>
      </c>
      <c r="I7" s="210">
        <v>0.51184096197827889</v>
      </c>
      <c r="J7" s="210">
        <v>0.79165214357175928</v>
      </c>
      <c r="L7" s="185" t="s">
        <v>39</v>
      </c>
      <c r="M7" s="211">
        <f>B7*' Binned Tree#s (hide)'!D$33</f>
        <v>0</v>
      </c>
      <c r="N7" s="211">
        <f>C7*' Binned Tree#s (hide)'!E$33</f>
        <v>0</v>
      </c>
      <c r="O7" s="211">
        <f>D7*' Binned Tree#s (hide)'!F$33</f>
        <v>0</v>
      </c>
      <c r="P7" s="211">
        <f>E7*' Binned Tree#s (hide)'!G$33</f>
        <v>0</v>
      </c>
      <c r="Q7" s="211">
        <f>F7*' Binned Tree#s (hide)'!H$33</f>
        <v>0</v>
      </c>
      <c r="R7" s="211">
        <f>G7*' Binned Tree#s (hide)'!I$33</f>
        <v>0</v>
      </c>
      <c r="S7" s="211">
        <f>H7*' Binned Tree#s (hide)'!J$33</f>
        <v>0</v>
      </c>
      <c r="T7" s="211">
        <f>I7*' Binned Tree#s (hide)'!K$33</f>
        <v>0</v>
      </c>
      <c r="U7" s="211">
        <f>J7*' Binned Tree#s (hide)'!L$33</f>
        <v>0</v>
      </c>
      <c r="V7" s="136">
        <f t="shared" si="10"/>
        <v>0</v>
      </c>
      <c r="X7" s="185" t="s">
        <v>39</v>
      </c>
      <c r="Y7" s="211">
        <f t="shared" si="11"/>
        <v>0</v>
      </c>
      <c r="Z7" s="211">
        <f t="shared" si="1"/>
        <v>0</v>
      </c>
      <c r="AA7" s="211">
        <f t="shared" si="2"/>
        <v>0</v>
      </c>
      <c r="AB7" s="211">
        <f t="shared" si="3"/>
        <v>0</v>
      </c>
      <c r="AC7" s="211">
        <f t="shared" si="4"/>
        <v>0</v>
      </c>
      <c r="AD7" s="211">
        <f t="shared" si="5"/>
        <v>0</v>
      </c>
      <c r="AE7" s="211">
        <f t="shared" si="6"/>
        <v>0</v>
      </c>
      <c r="AF7" s="211">
        <f t="shared" si="7"/>
        <v>0</v>
      </c>
      <c r="AG7" s="211">
        <f t="shared" si="8"/>
        <v>0</v>
      </c>
      <c r="AH7" s="136">
        <f t="shared" si="12"/>
        <v>0</v>
      </c>
      <c r="AJ7" s="193" t="s">
        <v>39</v>
      </c>
      <c r="AK7" s="212">
        <f t="shared" ref="AK7:AS7" si="16">Y7+Y22+Y37+Y52</f>
        <v>0</v>
      </c>
      <c r="AL7" s="212">
        <f t="shared" si="16"/>
        <v>0</v>
      </c>
      <c r="AM7" s="212">
        <f t="shared" si="16"/>
        <v>0</v>
      </c>
      <c r="AN7" s="212">
        <f t="shared" si="16"/>
        <v>0</v>
      </c>
      <c r="AO7" s="212">
        <f t="shared" si="16"/>
        <v>0</v>
      </c>
      <c r="AP7" s="212">
        <f t="shared" si="16"/>
        <v>0</v>
      </c>
      <c r="AQ7" s="212">
        <f t="shared" si="16"/>
        <v>0</v>
      </c>
      <c r="AR7" s="212">
        <f t="shared" si="16"/>
        <v>0</v>
      </c>
      <c r="AS7" s="212">
        <f t="shared" si="16"/>
        <v>0</v>
      </c>
      <c r="AT7" s="209">
        <f t="shared" si="14"/>
        <v>0</v>
      </c>
    </row>
    <row r="8" spans="1:46" x14ac:dyDescent="0.3">
      <c r="A8" s="185" t="s">
        <v>40</v>
      </c>
      <c r="B8" s="210">
        <v>9.7124585183978112E-5</v>
      </c>
      <c r="C8" s="210">
        <v>1.9805332153857288E-3</v>
      </c>
      <c r="D8" s="210">
        <v>1.6467253075842667E-2</v>
      </c>
      <c r="E8" s="210">
        <v>7.0988518760278549E-2</v>
      </c>
      <c r="F8" s="210">
        <v>0.1577708312144529</v>
      </c>
      <c r="G8" s="210">
        <v>0.1577708312144529</v>
      </c>
      <c r="H8" s="210">
        <v>0.1577708312144529</v>
      </c>
      <c r="I8" s="210">
        <v>0.1577708312144529</v>
      </c>
      <c r="J8" s="210">
        <v>0.1577708312144529</v>
      </c>
      <c r="L8" s="185" t="s">
        <v>40</v>
      </c>
      <c r="M8" s="211">
        <f>B8*' Binned Tree#s (hide)'!D$34</f>
        <v>0</v>
      </c>
      <c r="N8" s="211">
        <f>C8*' Binned Tree#s (hide)'!E$34</f>
        <v>0</v>
      </c>
      <c r="O8" s="211">
        <f>D8*' Binned Tree#s (hide)'!F$34</f>
        <v>0</v>
      </c>
      <c r="P8" s="211">
        <f>E8*' Binned Tree#s (hide)'!G$34</f>
        <v>0</v>
      </c>
      <c r="Q8" s="211">
        <f>F8*' Binned Tree#s (hide)'!H$34</f>
        <v>0</v>
      </c>
      <c r="R8" s="211">
        <f>G8*' Binned Tree#s (hide)'!I$34</f>
        <v>0</v>
      </c>
      <c r="S8" s="211">
        <f>H8*' Binned Tree#s (hide)'!J$34</f>
        <v>0</v>
      </c>
      <c r="T8" s="211">
        <f>I8*' Binned Tree#s (hide)'!K$34</f>
        <v>0</v>
      </c>
      <c r="U8" s="211">
        <f>J8*' Binned Tree#s (hide)'!L$34</f>
        <v>0</v>
      </c>
      <c r="V8" s="136">
        <f t="shared" si="10"/>
        <v>0</v>
      </c>
      <c r="X8" s="185" t="s">
        <v>40</v>
      </c>
      <c r="Y8" s="211">
        <f t="shared" si="11"/>
        <v>0</v>
      </c>
      <c r="Z8" s="211">
        <f t="shared" si="1"/>
        <v>0</v>
      </c>
      <c r="AA8" s="211">
        <f t="shared" si="2"/>
        <v>0</v>
      </c>
      <c r="AB8" s="211">
        <f t="shared" si="3"/>
        <v>0</v>
      </c>
      <c r="AC8" s="211">
        <f t="shared" si="4"/>
        <v>0</v>
      </c>
      <c r="AD8" s="211">
        <f t="shared" si="5"/>
        <v>0</v>
      </c>
      <c r="AE8" s="211">
        <f t="shared" si="6"/>
        <v>0</v>
      </c>
      <c r="AF8" s="211">
        <f t="shared" si="7"/>
        <v>0</v>
      </c>
      <c r="AG8" s="211">
        <f t="shared" si="8"/>
        <v>0</v>
      </c>
      <c r="AH8" s="136">
        <f t="shared" si="12"/>
        <v>0</v>
      </c>
      <c r="AJ8" s="193" t="s">
        <v>40</v>
      </c>
      <c r="AK8" s="212">
        <f t="shared" ref="AK8:AS8" si="17">Y8+Y23+Y38+Y53</f>
        <v>0</v>
      </c>
      <c r="AL8" s="212">
        <f t="shared" si="17"/>
        <v>0</v>
      </c>
      <c r="AM8" s="212">
        <f t="shared" si="17"/>
        <v>0</v>
      </c>
      <c r="AN8" s="212">
        <f t="shared" si="17"/>
        <v>0</v>
      </c>
      <c r="AO8" s="212">
        <f t="shared" si="17"/>
        <v>0</v>
      </c>
      <c r="AP8" s="212">
        <f t="shared" si="17"/>
        <v>0</v>
      </c>
      <c r="AQ8" s="212">
        <f t="shared" si="17"/>
        <v>0</v>
      </c>
      <c r="AR8" s="212">
        <f t="shared" si="17"/>
        <v>0</v>
      </c>
      <c r="AS8" s="212">
        <f t="shared" si="17"/>
        <v>0</v>
      </c>
      <c r="AT8" s="209">
        <f t="shared" si="14"/>
        <v>0</v>
      </c>
    </row>
    <row r="9" spans="1:46" x14ac:dyDescent="0.3">
      <c r="A9" s="185" t="s">
        <v>41</v>
      </c>
      <c r="B9" s="210">
        <v>9.7755594309869914E-5</v>
      </c>
      <c r="C9" s="210">
        <v>2.4311871324101458E-3</v>
      </c>
      <c r="D9" s="210">
        <v>2.4246970873616942E-2</v>
      </c>
      <c r="E9" s="210">
        <v>0.13203002792681021</v>
      </c>
      <c r="F9" s="210">
        <v>0.13203002792681021</v>
      </c>
      <c r="G9" s="210">
        <v>0.13203002792681021</v>
      </c>
      <c r="H9" s="210">
        <v>0.13203002792681021</v>
      </c>
      <c r="I9" s="210">
        <v>0.13203002792681021</v>
      </c>
      <c r="J9" s="210">
        <v>0.13203002792681021</v>
      </c>
      <c r="L9" s="185" t="s">
        <v>41</v>
      </c>
      <c r="M9" s="211">
        <f>B9*' Binned Tree#s (hide)'!D$35</f>
        <v>0</v>
      </c>
      <c r="N9" s="211">
        <f>C9*' Binned Tree#s (hide)'!E$35</f>
        <v>0</v>
      </c>
      <c r="O9" s="211">
        <f>D9*' Binned Tree#s (hide)'!F$35</f>
        <v>0</v>
      </c>
      <c r="P9" s="211">
        <f>E9*' Binned Tree#s (hide)'!G$35</f>
        <v>0</v>
      </c>
      <c r="Q9" s="211">
        <f>F9*' Binned Tree#s (hide)'!H$35</f>
        <v>0</v>
      </c>
      <c r="R9" s="211">
        <f>G9*' Binned Tree#s (hide)'!I$35</f>
        <v>0</v>
      </c>
      <c r="S9" s="211">
        <f>H9*' Binned Tree#s (hide)'!J$35</f>
        <v>0</v>
      </c>
      <c r="T9" s="211">
        <f>I9*' Binned Tree#s (hide)'!K$35</f>
        <v>0</v>
      </c>
      <c r="U9" s="211">
        <f>J9*' Binned Tree#s (hide)'!L$35</f>
        <v>0</v>
      </c>
      <c r="V9" s="136">
        <f t="shared" si="10"/>
        <v>0</v>
      </c>
      <c r="X9" s="185" t="s">
        <v>41</v>
      </c>
      <c r="Y9" s="211">
        <f t="shared" si="11"/>
        <v>0</v>
      </c>
      <c r="Z9" s="211">
        <f t="shared" si="1"/>
        <v>0</v>
      </c>
      <c r="AA9" s="211">
        <f t="shared" si="2"/>
        <v>0</v>
      </c>
      <c r="AB9" s="211">
        <f t="shared" si="3"/>
        <v>0</v>
      </c>
      <c r="AC9" s="211">
        <f t="shared" si="4"/>
        <v>0</v>
      </c>
      <c r="AD9" s="211">
        <f t="shared" si="5"/>
        <v>0</v>
      </c>
      <c r="AE9" s="211">
        <f t="shared" si="6"/>
        <v>0</v>
      </c>
      <c r="AF9" s="211">
        <f t="shared" si="7"/>
        <v>0</v>
      </c>
      <c r="AG9" s="211">
        <f t="shared" si="8"/>
        <v>0</v>
      </c>
      <c r="AH9" s="136">
        <f t="shared" si="12"/>
        <v>0</v>
      </c>
      <c r="AJ9" s="193" t="s">
        <v>41</v>
      </c>
      <c r="AK9" s="212">
        <f t="shared" ref="AK9:AS9" si="18">Y9+Y24+Y39+Y54</f>
        <v>0</v>
      </c>
      <c r="AL9" s="212">
        <f t="shared" si="18"/>
        <v>0</v>
      </c>
      <c r="AM9" s="212">
        <f t="shared" si="18"/>
        <v>0</v>
      </c>
      <c r="AN9" s="212">
        <f t="shared" si="18"/>
        <v>0</v>
      </c>
      <c r="AO9" s="212">
        <f t="shared" si="18"/>
        <v>0</v>
      </c>
      <c r="AP9" s="212">
        <f t="shared" si="18"/>
        <v>0</v>
      </c>
      <c r="AQ9" s="212">
        <f t="shared" si="18"/>
        <v>0</v>
      </c>
      <c r="AR9" s="212">
        <f t="shared" si="18"/>
        <v>0</v>
      </c>
      <c r="AS9" s="212">
        <f t="shared" si="18"/>
        <v>0</v>
      </c>
      <c r="AT9" s="209">
        <f t="shared" si="14"/>
        <v>0</v>
      </c>
    </row>
    <row r="10" spans="1:46" x14ac:dyDescent="0.3">
      <c r="A10" s="185" t="s">
        <v>53</v>
      </c>
      <c r="B10" s="210">
        <v>2.2920231192917679E-5</v>
      </c>
      <c r="C10" s="210">
        <v>5.9913225087051322E-4</v>
      </c>
      <c r="D10" s="210">
        <v>6.3367272836280866E-3</v>
      </c>
      <c r="E10" s="210">
        <v>3.704839014541312E-2</v>
      </c>
      <c r="F10" s="210">
        <v>0.115306440974692</v>
      </c>
      <c r="G10" s="210">
        <v>0.25959564567119681</v>
      </c>
      <c r="H10" s="210">
        <v>0.47935905514136856</v>
      </c>
      <c r="I10" s="210">
        <v>0.7724616863337801</v>
      </c>
      <c r="J10" s="210">
        <v>1.1261075873724293</v>
      </c>
      <c r="L10" s="185" t="s">
        <v>53</v>
      </c>
      <c r="M10" s="211">
        <f>B10*' Binned Tree#s (hide)'!D$36</f>
        <v>0</v>
      </c>
      <c r="N10" s="211">
        <f>C10*' Binned Tree#s (hide)'!E$36</f>
        <v>0</v>
      </c>
      <c r="O10" s="211">
        <f>D10*' Binned Tree#s (hide)'!F$36</f>
        <v>0</v>
      </c>
      <c r="P10" s="211">
        <f>E10*' Binned Tree#s (hide)'!G$36</f>
        <v>0</v>
      </c>
      <c r="Q10" s="211">
        <f>F10*' Binned Tree#s (hide)'!H$36</f>
        <v>0</v>
      </c>
      <c r="R10" s="211">
        <f>G10*' Binned Tree#s (hide)'!I$36</f>
        <v>0</v>
      </c>
      <c r="S10" s="211">
        <f>H10*' Binned Tree#s (hide)'!J$36</f>
        <v>0</v>
      </c>
      <c r="T10" s="211">
        <f>I10*' Binned Tree#s (hide)'!K$36</f>
        <v>0</v>
      </c>
      <c r="U10" s="211">
        <f>J10*' Binned Tree#s (hide)'!L$36</f>
        <v>0</v>
      </c>
      <c r="V10" s="136">
        <f t="shared" si="10"/>
        <v>0</v>
      </c>
      <c r="X10" s="185" t="s">
        <v>53</v>
      </c>
      <c r="Y10" s="211">
        <f t="shared" si="11"/>
        <v>0</v>
      </c>
      <c r="Z10" s="211">
        <f t="shared" si="1"/>
        <v>0</v>
      </c>
      <c r="AA10" s="211">
        <f t="shared" si="2"/>
        <v>0</v>
      </c>
      <c r="AB10" s="211">
        <f t="shared" si="3"/>
        <v>0</v>
      </c>
      <c r="AC10" s="211">
        <f t="shared" si="4"/>
        <v>0</v>
      </c>
      <c r="AD10" s="211">
        <f t="shared" si="5"/>
        <v>0</v>
      </c>
      <c r="AE10" s="211">
        <f t="shared" si="6"/>
        <v>0</v>
      </c>
      <c r="AF10" s="211">
        <f t="shared" si="7"/>
        <v>0</v>
      </c>
      <c r="AG10" s="211">
        <f t="shared" si="8"/>
        <v>0</v>
      </c>
      <c r="AH10" s="136">
        <f t="shared" si="12"/>
        <v>0</v>
      </c>
      <c r="AJ10" s="193" t="s">
        <v>53</v>
      </c>
      <c r="AK10" s="212">
        <f t="shared" ref="AK10:AS10" si="19">Y10+Y25+Y40+Y55</f>
        <v>0</v>
      </c>
      <c r="AL10" s="212">
        <f t="shared" si="19"/>
        <v>0</v>
      </c>
      <c r="AM10" s="212">
        <f t="shared" si="19"/>
        <v>0</v>
      </c>
      <c r="AN10" s="212">
        <f t="shared" si="19"/>
        <v>0</v>
      </c>
      <c r="AO10" s="212">
        <f t="shared" si="19"/>
        <v>0</v>
      </c>
      <c r="AP10" s="212">
        <f t="shared" si="19"/>
        <v>0</v>
      </c>
      <c r="AQ10" s="212">
        <f t="shared" si="19"/>
        <v>0</v>
      </c>
      <c r="AR10" s="212">
        <f t="shared" si="19"/>
        <v>0</v>
      </c>
      <c r="AS10" s="212">
        <f t="shared" si="19"/>
        <v>0</v>
      </c>
      <c r="AT10" s="209">
        <f t="shared" si="14"/>
        <v>0</v>
      </c>
    </row>
    <row r="11" spans="1:46" x14ac:dyDescent="0.3">
      <c r="A11" s="185" t="s">
        <v>54</v>
      </c>
      <c r="B11" s="210">
        <v>1.5590105523755954E-5</v>
      </c>
      <c r="C11" s="210">
        <v>1.4640763085377491E-3</v>
      </c>
      <c r="D11" s="210">
        <v>1.3775409933367717E-2</v>
      </c>
      <c r="E11" s="210">
        <v>5.6627282117653742E-2</v>
      </c>
      <c r="F11" s="210">
        <v>0.13123567243437995</v>
      </c>
      <c r="G11" s="210">
        <v>0.23599475012473231</v>
      </c>
      <c r="H11" s="210">
        <v>0.36866781053139469</v>
      </c>
      <c r="I11" s="210">
        <v>0.52701454604641396</v>
      </c>
      <c r="J11" s="210">
        <v>0.70901836947496399</v>
      </c>
      <c r="L11" s="185" t="s">
        <v>54</v>
      </c>
      <c r="M11" s="211">
        <f>B11*' Binned Tree#s (hide)'!D$37</f>
        <v>0</v>
      </c>
      <c r="N11" s="211">
        <f>C11*' Binned Tree#s (hide)'!E$37</f>
        <v>0</v>
      </c>
      <c r="O11" s="211">
        <f>D11*' Binned Tree#s (hide)'!F$37</f>
        <v>0</v>
      </c>
      <c r="P11" s="211">
        <f>E11*' Binned Tree#s (hide)'!G$37</f>
        <v>0</v>
      </c>
      <c r="Q11" s="211">
        <f>F11*' Binned Tree#s (hide)'!H$37</f>
        <v>0</v>
      </c>
      <c r="R11" s="211">
        <f>G11*' Binned Tree#s (hide)'!I$37</f>
        <v>0</v>
      </c>
      <c r="S11" s="211">
        <f>H11*' Binned Tree#s (hide)'!J$37</f>
        <v>0</v>
      </c>
      <c r="T11" s="211">
        <f>I11*' Binned Tree#s (hide)'!K$37</f>
        <v>0</v>
      </c>
      <c r="U11" s="211">
        <f>J11*' Binned Tree#s (hide)'!L$37</f>
        <v>0</v>
      </c>
      <c r="V11" s="136">
        <f t="shared" si="10"/>
        <v>0</v>
      </c>
      <c r="X11" s="185" t="s">
        <v>54</v>
      </c>
      <c r="Y11" s="211">
        <f t="shared" si="11"/>
        <v>0</v>
      </c>
      <c r="Z11" s="211">
        <f t="shared" si="1"/>
        <v>0</v>
      </c>
      <c r="AA11" s="211">
        <f t="shared" si="2"/>
        <v>0</v>
      </c>
      <c r="AB11" s="211">
        <f t="shared" si="3"/>
        <v>0</v>
      </c>
      <c r="AC11" s="211">
        <f t="shared" si="4"/>
        <v>0</v>
      </c>
      <c r="AD11" s="211">
        <f t="shared" si="5"/>
        <v>0</v>
      </c>
      <c r="AE11" s="211">
        <f t="shared" si="6"/>
        <v>0</v>
      </c>
      <c r="AF11" s="211">
        <f t="shared" si="7"/>
        <v>0</v>
      </c>
      <c r="AG11" s="211">
        <f t="shared" si="8"/>
        <v>0</v>
      </c>
      <c r="AH11" s="136">
        <f t="shared" si="12"/>
        <v>0</v>
      </c>
      <c r="AJ11" s="193" t="s">
        <v>54</v>
      </c>
      <c r="AK11" s="212">
        <f t="shared" ref="AK11:AS11" si="20">Y11+Y26+Y41+Y56</f>
        <v>0</v>
      </c>
      <c r="AL11" s="212">
        <f t="shared" si="20"/>
        <v>0</v>
      </c>
      <c r="AM11" s="212">
        <f t="shared" si="20"/>
        <v>0</v>
      </c>
      <c r="AN11" s="212">
        <f t="shared" si="20"/>
        <v>0</v>
      </c>
      <c r="AO11" s="212">
        <f t="shared" si="20"/>
        <v>0</v>
      </c>
      <c r="AP11" s="212">
        <f t="shared" si="20"/>
        <v>0</v>
      </c>
      <c r="AQ11" s="212">
        <f t="shared" si="20"/>
        <v>0</v>
      </c>
      <c r="AR11" s="212">
        <f t="shared" si="20"/>
        <v>0</v>
      </c>
      <c r="AS11" s="212">
        <f t="shared" si="20"/>
        <v>0</v>
      </c>
      <c r="AT11" s="209">
        <f t="shared" si="14"/>
        <v>0</v>
      </c>
    </row>
    <row r="12" spans="1:46" x14ac:dyDescent="0.3">
      <c r="A12" s="195" t="s">
        <v>55</v>
      </c>
      <c r="B12" s="213">
        <v>1.8491585319930094E-4</v>
      </c>
      <c r="C12" s="213">
        <v>4.6082163202652501E-3</v>
      </c>
      <c r="D12" s="213">
        <v>3.8794948493508195E-2</v>
      </c>
      <c r="E12" s="213">
        <v>0.15399750286790981</v>
      </c>
      <c r="F12" s="213">
        <v>0.29746112688885956</v>
      </c>
      <c r="G12" s="213">
        <v>0.37019617143920708</v>
      </c>
      <c r="H12" s="213">
        <v>0.37019617143920708</v>
      </c>
      <c r="I12" s="213">
        <v>0.37019617143920708</v>
      </c>
      <c r="J12" s="213">
        <v>0.37019617143920708</v>
      </c>
      <c r="L12" s="195" t="s">
        <v>55</v>
      </c>
      <c r="M12" s="214">
        <f>B12*' Binned Tree#s (hide)'!D$38</f>
        <v>0</v>
      </c>
      <c r="N12" s="214">
        <f>C12*' Binned Tree#s (hide)'!E$38</f>
        <v>0</v>
      </c>
      <c r="O12" s="214">
        <f>D12*' Binned Tree#s (hide)'!F$38</f>
        <v>0</v>
      </c>
      <c r="P12" s="214">
        <f>E12*' Binned Tree#s (hide)'!G$38</f>
        <v>0</v>
      </c>
      <c r="Q12" s="214">
        <f>F12*' Binned Tree#s (hide)'!H$38</f>
        <v>0</v>
      </c>
      <c r="R12" s="214">
        <f>G12*' Binned Tree#s (hide)'!I$38</f>
        <v>0</v>
      </c>
      <c r="S12" s="214">
        <f>H12*' Binned Tree#s (hide)'!J$38</f>
        <v>0</v>
      </c>
      <c r="T12" s="214">
        <f>I12*' Binned Tree#s (hide)'!K$38</f>
        <v>0</v>
      </c>
      <c r="U12" s="214">
        <f>J12*' Binned Tree#s (hide)'!L$38</f>
        <v>0</v>
      </c>
      <c r="V12" s="136">
        <f t="shared" si="10"/>
        <v>0</v>
      </c>
      <c r="X12" s="195" t="s">
        <v>55</v>
      </c>
      <c r="Y12" s="214">
        <f t="shared" si="11"/>
        <v>0</v>
      </c>
      <c r="Z12" s="214">
        <f t="shared" si="1"/>
        <v>0</v>
      </c>
      <c r="AA12" s="214">
        <f t="shared" si="2"/>
        <v>0</v>
      </c>
      <c r="AB12" s="214">
        <f t="shared" si="3"/>
        <v>0</v>
      </c>
      <c r="AC12" s="214">
        <f t="shared" si="4"/>
        <v>0</v>
      </c>
      <c r="AD12" s="214">
        <f t="shared" si="5"/>
        <v>0</v>
      </c>
      <c r="AE12" s="214">
        <f t="shared" si="6"/>
        <v>0</v>
      </c>
      <c r="AF12" s="214">
        <f t="shared" si="7"/>
        <v>0</v>
      </c>
      <c r="AG12" s="214">
        <f t="shared" si="8"/>
        <v>0</v>
      </c>
      <c r="AH12" s="136">
        <f t="shared" si="12"/>
        <v>0</v>
      </c>
      <c r="AJ12" s="198" t="s">
        <v>55</v>
      </c>
      <c r="AK12" s="215">
        <f t="shared" ref="AK12:AS12" si="21">Y12+Y27+Y42+Y57</f>
        <v>0</v>
      </c>
      <c r="AL12" s="215">
        <f t="shared" si="21"/>
        <v>0</v>
      </c>
      <c r="AM12" s="215">
        <f t="shared" si="21"/>
        <v>0</v>
      </c>
      <c r="AN12" s="215">
        <f t="shared" si="21"/>
        <v>0</v>
      </c>
      <c r="AO12" s="215">
        <f t="shared" si="21"/>
        <v>0</v>
      </c>
      <c r="AP12" s="215">
        <f t="shared" si="21"/>
        <v>0</v>
      </c>
      <c r="AQ12" s="215">
        <f t="shared" si="21"/>
        <v>0</v>
      </c>
      <c r="AR12" s="215">
        <f t="shared" si="21"/>
        <v>0</v>
      </c>
      <c r="AS12" s="215">
        <f t="shared" si="21"/>
        <v>0</v>
      </c>
      <c r="AT12" s="209">
        <f t="shared" si="14"/>
        <v>0</v>
      </c>
    </row>
    <row r="13" spans="1:46" x14ac:dyDescent="0.3">
      <c r="A13" s="185"/>
      <c r="L13" s="200" t="s">
        <v>138</v>
      </c>
      <c r="M13" s="216">
        <f t="shared" ref="M13:U13" si="22">SUM(M4:M12)</f>
        <v>0</v>
      </c>
      <c r="N13" s="216">
        <f t="shared" si="22"/>
        <v>0</v>
      </c>
      <c r="O13" s="216">
        <f t="shared" si="22"/>
        <v>0</v>
      </c>
      <c r="P13" s="216">
        <f t="shared" si="22"/>
        <v>0</v>
      </c>
      <c r="Q13" s="216">
        <f t="shared" si="22"/>
        <v>0</v>
      </c>
      <c r="R13" s="216">
        <f t="shared" si="22"/>
        <v>0</v>
      </c>
      <c r="S13" s="216">
        <f t="shared" si="22"/>
        <v>0</v>
      </c>
      <c r="T13" s="216">
        <f t="shared" si="22"/>
        <v>0</v>
      </c>
      <c r="U13" s="216">
        <f t="shared" si="22"/>
        <v>0</v>
      </c>
      <c r="V13" s="217">
        <f t="shared" ref="V13" si="23">SUM(V4:V12)</f>
        <v>0</v>
      </c>
      <c r="X13" s="200" t="s">
        <v>138</v>
      </c>
      <c r="Y13" s="216">
        <f t="shared" ref="Y13:AG13" si="24">SUM(Y4:Y12)</f>
        <v>0</v>
      </c>
      <c r="Z13" s="216">
        <f t="shared" si="24"/>
        <v>0</v>
      </c>
      <c r="AA13" s="216">
        <f t="shared" si="24"/>
        <v>0</v>
      </c>
      <c r="AB13" s="216">
        <f t="shared" si="24"/>
        <v>0</v>
      </c>
      <c r="AC13" s="216">
        <f t="shared" si="24"/>
        <v>0</v>
      </c>
      <c r="AD13" s="216">
        <f t="shared" si="24"/>
        <v>0</v>
      </c>
      <c r="AE13" s="216">
        <f t="shared" si="24"/>
        <v>0</v>
      </c>
      <c r="AF13" s="216">
        <f t="shared" si="24"/>
        <v>0</v>
      </c>
      <c r="AG13" s="216">
        <f t="shared" si="24"/>
        <v>0</v>
      </c>
      <c r="AH13" s="217">
        <f t="shared" ref="AH13" si="25">SUM(AH4:AH12)</f>
        <v>0</v>
      </c>
      <c r="AJ13" s="203" t="s">
        <v>138</v>
      </c>
      <c r="AK13" s="218">
        <f t="shared" ref="AK13:AS13" si="26">SUM(AK4:AK12)</f>
        <v>0</v>
      </c>
      <c r="AL13" s="218">
        <f t="shared" si="26"/>
        <v>0</v>
      </c>
      <c r="AM13" s="218">
        <f t="shared" si="26"/>
        <v>0</v>
      </c>
      <c r="AN13" s="218">
        <f t="shared" si="26"/>
        <v>0</v>
      </c>
      <c r="AO13" s="218">
        <f t="shared" si="26"/>
        <v>0</v>
      </c>
      <c r="AP13" s="218">
        <f t="shared" si="26"/>
        <v>0</v>
      </c>
      <c r="AQ13" s="218">
        <f t="shared" si="26"/>
        <v>0</v>
      </c>
      <c r="AR13" s="218">
        <f t="shared" si="26"/>
        <v>0</v>
      </c>
      <c r="AS13" s="218">
        <f t="shared" si="26"/>
        <v>0</v>
      </c>
      <c r="AT13" s="219">
        <f t="shared" ref="AT13" si="27">SUM(AT4:AT12)</f>
        <v>0</v>
      </c>
    </row>
    <row r="14" spans="1:46" ht="28.8" x14ac:dyDescent="0.3">
      <c r="A14" s="185" t="s">
        <v>147</v>
      </c>
      <c r="B14" s="185">
        <v>2.2046199999999998</v>
      </c>
      <c r="U14" s="119" t="s">
        <v>213</v>
      </c>
      <c r="V14" s="136">
        <f>V13*0.001</f>
        <v>0</v>
      </c>
    </row>
    <row r="15" spans="1:46" x14ac:dyDescent="0.3">
      <c r="A15" s="185" t="s">
        <v>148</v>
      </c>
      <c r="B15" s="40">
        <v>1.25</v>
      </c>
    </row>
    <row r="17" spans="1:46" x14ac:dyDescent="0.3">
      <c r="A17" s="178" t="s">
        <v>151</v>
      </c>
      <c r="B17" s="179">
        <v>3.81</v>
      </c>
      <c r="C17" s="179">
        <v>11.43</v>
      </c>
      <c r="D17" s="179">
        <v>22.86</v>
      </c>
      <c r="E17" s="179">
        <v>38.1</v>
      </c>
      <c r="F17" s="179">
        <v>53.34</v>
      </c>
      <c r="G17" s="179">
        <v>68.58</v>
      </c>
      <c r="H17" s="179">
        <v>83.82</v>
      </c>
      <c r="I17" s="179">
        <v>99.06</v>
      </c>
      <c r="J17" s="179">
        <v>114.3</v>
      </c>
      <c r="L17" s="178" t="s">
        <v>151</v>
      </c>
      <c r="M17" s="179"/>
      <c r="N17" s="179"/>
      <c r="O17" s="179"/>
      <c r="P17" s="179"/>
      <c r="Q17" s="179"/>
      <c r="R17" s="179"/>
      <c r="S17" s="179"/>
      <c r="T17" s="179"/>
      <c r="U17" s="179"/>
      <c r="V17" s="178"/>
      <c r="X17" s="178" t="s">
        <v>151</v>
      </c>
      <c r="Y17" s="179"/>
      <c r="Z17" s="179"/>
      <c r="AA17" s="179"/>
      <c r="AB17" s="179"/>
      <c r="AC17" s="179"/>
      <c r="AD17" s="179"/>
      <c r="AE17" s="179"/>
      <c r="AF17" s="179"/>
      <c r="AG17" s="179"/>
      <c r="AH17" s="178"/>
      <c r="AJ17" s="180" t="s">
        <v>164</v>
      </c>
      <c r="AK17" s="181"/>
      <c r="AL17" s="181"/>
      <c r="AM17" s="181"/>
      <c r="AN17" s="181"/>
      <c r="AO17" s="181"/>
      <c r="AP17" s="181"/>
      <c r="AQ17" s="181"/>
      <c r="AR17" s="181"/>
      <c r="AS17" s="181"/>
      <c r="AT17" s="180"/>
    </row>
    <row r="18" spans="1:46" x14ac:dyDescent="0.3">
      <c r="A18" s="41" t="s">
        <v>136</v>
      </c>
      <c r="B18" s="41">
        <f>0.3937008*B17</f>
        <v>1.5000000480000002</v>
      </c>
      <c r="C18" s="41">
        <f t="shared" ref="C18" si="28">0.3937008*C17</f>
        <v>4.5000001440000004</v>
      </c>
      <c r="D18" s="41">
        <f t="shared" ref="D18" si="29">0.3937008*D17</f>
        <v>9.0000002880000007</v>
      </c>
      <c r="E18" s="41">
        <f t="shared" ref="E18" si="30">0.3937008*E17</f>
        <v>15.000000480000001</v>
      </c>
      <c r="F18" s="41">
        <f t="shared" ref="F18" si="31">0.3937008*F17</f>
        <v>21.000000672000002</v>
      </c>
      <c r="G18" s="41">
        <f t="shared" ref="G18" si="32">0.3937008*G17</f>
        <v>27.000000864</v>
      </c>
      <c r="H18" s="41">
        <f t="shared" ref="H18" si="33">0.3937008*H17</f>
        <v>33.000001056000002</v>
      </c>
      <c r="I18" s="41">
        <f t="shared" ref="I18" si="34">0.3937008*I17</f>
        <v>39.000001248000004</v>
      </c>
      <c r="J18" s="41">
        <f t="shared" ref="J18" si="35">0.3937008*J17</f>
        <v>45.000001439999998</v>
      </c>
      <c r="L18" s="41" t="s">
        <v>161</v>
      </c>
      <c r="M18" s="41">
        <v>1.5000000480000002</v>
      </c>
      <c r="N18" s="41">
        <v>4.5000001440000004</v>
      </c>
      <c r="O18" s="41">
        <v>9.0000002880000007</v>
      </c>
      <c r="P18" s="41">
        <v>15.000000480000001</v>
      </c>
      <c r="Q18" s="41">
        <v>21.000000672000002</v>
      </c>
      <c r="R18" s="41">
        <v>27.000000864</v>
      </c>
      <c r="S18" s="41">
        <v>33.000001056000002</v>
      </c>
      <c r="T18" s="41">
        <v>39.000001248000004</v>
      </c>
      <c r="U18" s="41">
        <v>45.000001439999998</v>
      </c>
      <c r="V18" s="182" t="s">
        <v>138</v>
      </c>
      <c r="X18" s="41" t="s">
        <v>162</v>
      </c>
      <c r="Y18" s="41">
        <v>1.5000000480000002</v>
      </c>
      <c r="Z18" s="41">
        <v>4.5000001440000004</v>
      </c>
      <c r="AA18" s="41">
        <v>9.0000002880000007</v>
      </c>
      <c r="AB18" s="41">
        <v>15.000000480000001</v>
      </c>
      <c r="AC18" s="41">
        <v>21.000000672000002</v>
      </c>
      <c r="AD18" s="41">
        <v>27.000000864</v>
      </c>
      <c r="AE18" s="41">
        <v>33.000001056000002</v>
      </c>
      <c r="AF18" s="41">
        <v>39.000001248000004</v>
      </c>
      <c r="AG18" s="41">
        <v>45.000001439999998</v>
      </c>
      <c r="AH18" s="182" t="s">
        <v>138</v>
      </c>
      <c r="AJ18" s="183" t="s">
        <v>161</v>
      </c>
      <c r="AK18" s="183">
        <v>1.5000000480000002</v>
      </c>
      <c r="AL18" s="183">
        <v>4.5000001440000004</v>
      </c>
      <c r="AM18" s="183">
        <v>9.0000002880000007</v>
      </c>
      <c r="AN18" s="183">
        <v>15.000000480000001</v>
      </c>
      <c r="AO18" s="183">
        <v>21.000000672000002</v>
      </c>
      <c r="AP18" s="183">
        <v>27.000000864</v>
      </c>
      <c r="AQ18" s="183">
        <v>33.000001056000002</v>
      </c>
      <c r="AR18" s="183">
        <v>39.000001248000004</v>
      </c>
      <c r="AS18" s="183">
        <v>45.000001439999998</v>
      </c>
      <c r="AT18" s="184" t="s">
        <v>138</v>
      </c>
    </row>
    <row r="19" spans="1:46" x14ac:dyDescent="0.3">
      <c r="A19" s="187" t="s">
        <v>36</v>
      </c>
      <c r="B19" s="206">
        <v>6.261911336947256E-5</v>
      </c>
      <c r="C19" s="206">
        <v>2.1441307108135878E-3</v>
      </c>
      <c r="D19" s="206">
        <v>1.2303199686486571E-2</v>
      </c>
      <c r="E19" s="206">
        <v>3.7184152089382465E-2</v>
      </c>
      <c r="F19" s="206">
        <v>7.1572079046494361E-2</v>
      </c>
      <c r="G19" s="206">
        <v>0.11323792221902484</v>
      </c>
      <c r="H19" s="206">
        <v>0.16038945428011211</v>
      </c>
      <c r="I19" s="206">
        <v>0.2120877585480147</v>
      </c>
      <c r="J19" s="206">
        <v>0.26745591939254076</v>
      </c>
      <c r="L19" s="187" t="s">
        <v>36</v>
      </c>
      <c r="M19" s="207">
        <f>B19*' Binned Tree#s (hide)'!D$30</f>
        <v>0</v>
      </c>
      <c r="N19" s="207">
        <f>C19*' Binned Tree#s (hide)'!E$30</f>
        <v>0</v>
      </c>
      <c r="O19" s="207">
        <f>D19*' Binned Tree#s (hide)'!F$30</f>
        <v>0</v>
      </c>
      <c r="P19" s="207">
        <f>E19*' Binned Tree#s (hide)'!G$30</f>
        <v>0</v>
      </c>
      <c r="Q19" s="207">
        <f>F19*' Binned Tree#s (hide)'!H$30</f>
        <v>0</v>
      </c>
      <c r="R19" s="207">
        <f>G19*' Binned Tree#s (hide)'!I$30</f>
        <v>0</v>
      </c>
      <c r="S19" s="207">
        <f>H19*' Binned Tree#s (hide)'!J$30</f>
        <v>0</v>
      </c>
      <c r="T19" s="207">
        <f>I19*' Binned Tree#s (hide)'!K$30</f>
        <v>0</v>
      </c>
      <c r="U19" s="207">
        <f>J19*' Binned Tree#s (hide)'!L$30</f>
        <v>0</v>
      </c>
      <c r="V19" s="136">
        <f>SUM(M19:U19)</f>
        <v>0</v>
      </c>
      <c r="X19" s="187" t="s">
        <v>36</v>
      </c>
      <c r="Y19" s="207">
        <f>M19*$B$29*$B$30</f>
        <v>0</v>
      </c>
      <c r="Z19" s="207">
        <f t="shared" ref="Z19:Z27" si="36">N19*$B$29*$B$30</f>
        <v>0</v>
      </c>
      <c r="AA19" s="207">
        <f t="shared" ref="AA19:AA27" si="37">O19*$B$29*$B$30</f>
        <v>0</v>
      </c>
      <c r="AB19" s="207">
        <f t="shared" ref="AB19:AB27" si="38">P19*$B$29*$B$30</f>
        <v>0</v>
      </c>
      <c r="AC19" s="207">
        <f t="shared" ref="AC19:AC27" si="39">Q19*$B$29*$B$30</f>
        <v>0</v>
      </c>
      <c r="AD19" s="207">
        <f t="shared" ref="AD19:AD27" si="40">R19*$B$29*$B$30</f>
        <v>0</v>
      </c>
      <c r="AE19" s="207">
        <f t="shared" ref="AE19:AE27" si="41">S19*$B$29*$B$30</f>
        <v>0</v>
      </c>
      <c r="AF19" s="207">
        <f t="shared" ref="AF19:AF27" si="42">T19*$B$29*$B$30</f>
        <v>0</v>
      </c>
      <c r="AG19" s="207">
        <f t="shared" ref="AG19:AG27" si="43">U19*$B$29*$B$30</f>
        <v>0</v>
      </c>
      <c r="AH19" s="136">
        <f>SUM(Y19:AG19)</f>
        <v>0</v>
      </c>
      <c r="AJ19" s="190" t="s">
        <v>36</v>
      </c>
      <c r="AK19" s="208">
        <f>M4+M19+M34+M49</f>
        <v>0</v>
      </c>
      <c r="AL19" s="208">
        <f t="shared" ref="AL19:AS19" si="44">N4+N19+N34+N49</f>
        <v>0</v>
      </c>
      <c r="AM19" s="208">
        <f t="shared" si="44"/>
        <v>0</v>
      </c>
      <c r="AN19" s="208">
        <f t="shared" si="44"/>
        <v>0</v>
      </c>
      <c r="AO19" s="208">
        <f t="shared" si="44"/>
        <v>0</v>
      </c>
      <c r="AP19" s="208">
        <f t="shared" si="44"/>
        <v>0</v>
      </c>
      <c r="AQ19" s="208">
        <f t="shared" si="44"/>
        <v>0</v>
      </c>
      <c r="AR19" s="208">
        <f t="shared" si="44"/>
        <v>0</v>
      </c>
      <c r="AS19" s="208">
        <f t="shared" si="44"/>
        <v>0</v>
      </c>
      <c r="AT19" s="209">
        <f>SUM(AK19:AS19)</f>
        <v>0</v>
      </c>
    </row>
    <row r="20" spans="1:46" x14ac:dyDescent="0.3">
      <c r="A20" s="185" t="s">
        <v>37</v>
      </c>
      <c r="B20" s="210">
        <v>5.7073763063630341E-6</v>
      </c>
      <c r="C20" s="210">
        <v>5.1827403453541098E-4</v>
      </c>
      <c r="D20" s="210">
        <v>4.6711946471585768E-3</v>
      </c>
      <c r="E20" s="210">
        <v>1.8710094225550988E-2</v>
      </c>
      <c r="F20" s="210">
        <v>4.2535827182891839E-2</v>
      </c>
      <c r="G20" s="210">
        <v>7.5491157950030502E-2</v>
      </c>
      <c r="H20" s="210">
        <v>0.11689749780207104</v>
      </c>
      <c r="I20" s="210">
        <v>0.16584033671506726</v>
      </c>
      <c r="J20" s="210">
        <v>0.2215765480333495</v>
      </c>
      <c r="L20" s="185" t="s">
        <v>37</v>
      </c>
      <c r="M20" s="211">
        <f>B20*' Binned Tree#s (hide)'!D$31</f>
        <v>0</v>
      </c>
      <c r="N20" s="211">
        <f>C20*' Binned Tree#s (hide)'!E$31</f>
        <v>0</v>
      </c>
      <c r="O20" s="211">
        <f>D20*' Binned Tree#s (hide)'!F$31</f>
        <v>0</v>
      </c>
      <c r="P20" s="211">
        <f>E20*' Binned Tree#s (hide)'!G$31</f>
        <v>0</v>
      </c>
      <c r="Q20" s="211">
        <f>F20*' Binned Tree#s (hide)'!H$31</f>
        <v>0</v>
      </c>
      <c r="R20" s="211">
        <f>G20*' Binned Tree#s (hide)'!I$31</f>
        <v>0</v>
      </c>
      <c r="S20" s="211">
        <f>H20*' Binned Tree#s (hide)'!J$31</f>
        <v>0</v>
      </c>
      <c r="T20" s="211">
        <f>I20*' Binned Tree#s (hide)'!K$31</f>
        <v>0</v>
      </c>
      <c r="U20" s="211">
        <f>J20*' Binned Tree#s (hide)'!L$31</f>
        <v>0</v>
      </c>
      <c r="V20" s="136">
        <f t="shared" ref="V20:V27" si="45">SUM(M20:U20)</f>
        <v>0</v>
      </c>
      <c r="X20" s="185" t="s">
        <v>37</v>
      </c>
      <c r="Y20" s="211">
        <f t="shared" ref="Y20:Y27" si="46">M20*$B$29*$B$30</f>
        <v>0</v>
      </c>
      <c r="Z20" s="211">
        <f t="shared" si="36"/>
        <v>0</v>
      </c>
      <c r="AA20" s="211">
        <f t="shared" si="37"/>
        <v>0</v>
      </c>
      <c r="AB20" s="211">
        <f t="shared" si="38"/>
        <v>0</v>
      </c>
      <c r="AC20" s="211">
        <f t="shared" si="39"/>
        <v>0</v>
      </c>
      <c r="AD20" s="211">
        <f t="shared" si="40"/>
        <v>0</v>
      </c>
      <c r="AE20" s="211">
        <f t="shared" si="41"/>
        <v>0</v>
      </c>
      <c r="AF20" s="211">
        <f t="shared" si="42"/>
        <v>0</v>
      </c>
      <c r="AG20" s="211">
        <f t="shared" si="43"/>
        <v>0</v>
      </c>
      <c r="AH20" s="136">
        <f t="shared" ref="AH20:AH27" si="47">SUM(Y20:AG20)</f>
        <v>0</v>
      </c>
      <c r="AJ20" s="193" t="s">
        <v>37</v>
      </c>
      <c r="AK20" s="212">
        <f t="shared" ref="AK20:AS20" si="48">M5+M20+M35+M50</f>
        <v>0</v>
      </c>
      <c r="AL20" s="212">
        <f t="shared" si="48"/>
        <v>0</v>
      </c>
      <c r="AM20" s="212">
        <f t="shared" si="48"/>
        <v>0</v>
      </c>
      <c r="AN20" s="212">
        <f t="shared" si="48"/>
        <v>0</v>
      </c>
      <c r="AO20" s="212">
        <f t="shared" si="48"/>
        <v>0</v>
      </c>
      <c r="AP20" s="212">
        <f t="shared" si="48"/>
        <v>0</v>
      </c>
      <c r="AQ20" s="212">
        <f t="shared" si="48"/>
        <v>0</v>
      </c>
      <c r="AR20" s="212">
        <f t="shared" si="48"/>
        <v>0</v>
      </c>
      <c r="AS20" s="212">
        <f t="shared" si="48"/>
        <v>0</v>
      </c>
      <c r="AT20" s="209">
        <f t="shared" ref="AT20:AT27" si="49">SUM(AK20:AS20)</f>
        <v>0</v>
      </c>
    </row>
    <row r="21" spans="1:46" x14ac:dyDescent="0.3">
      <c r="A21" s="185" t="s">
        <v>38</v>
      </c>
      <c r="B21" s="210">
        <v>1.0403930729205943E-4</v>
      </c>
      <c r="C21" s="210">
        <v>2.4732555624008231E-3</v>
      </c>
      <c r="D21" s="210">
        <v>1.161733784410417E-2</v>
      </c>
      <c r="E21" s="210">
        <v>3.0767685476432223E-2</v>
      </c>
      <c r="F21" s="210">
        <v>5.4898856487749483E-2</v>
      </c>
      <c r="G21" s="210">
        <v>5.4898856487749483E-2</v>
      </c>
      <c r="H21" s="210">
        <v>5.4898856487749483E-2</v>
      </c>
      <c r="I21" s="210">
        <v>5.4898856487749483E-2</v>
      </c>
      <c r="J21" s="210">
        <v>5.4898856487749483E-2</v>
      </c>
      <c r="L21" s="185" t="s">
        <v>38</v>
      </c>
      <c r="M21" s="211">
        <f>B21*' Binned Tree#s (hide)'!D$32</f>
        <v>0</v>
      </c>
      <c r="N21" s="211">
        <f>C21*' Binned Tree#s (hide)'!E$32</f>
        <v>0</v>
      </c>
      <c r="O21" s="211">
        <f>D21*' Binned Tree#s (hide)'!F$32</f>
        <v>0</v>
      </c>
      <c r="P21" s="211">
        <f>E21*' Binned Tree#s (hide)'!G$32</f>
        <v>0</v>
      </c>
      <c r="Q21" s="211">
        <f>F21*' Binned Tree#s (hide)'!H$32</f>
        <v>0</v>
      </c>
      <c r="R21" s="211">
        <f>G21*' Binned Tree#s (hide)'!I$32</f>
        <v>0</v>
      </c>
      <c r="S21" s="211">
        <f>H21*' Binned Tree#s (hide)'!J$32</f>
        <v>0</v>
      </c>
      <c r="T21" s="211">
        <f>I21*' Binned Tree#s (hide)'!K$32</f>
        <v>0</v>
      </c>
      <c r="U21" s="211">
        <f>J21*' Binned Tree#s (hide)'!L$32</f>
        <v>0</v>
      </c>
      <c r="V21" s="136">
        <f t="shared" si="45"/>
        <v>0</v>
      </c>
      <c r="X21" s="185" t="s">
        <v>38</v>
      </c>
      <c r="Y21" s="211">
        <f t="shared" si="46"/>
        <v>0</v>
      </c>
      <c r="Z21" s="211">
        <f t="shared" si="36"/>
        <v>0</v>
      </c>
      <c r="AA21" s="211">
        <f t="shared" si="37"/>
        <v>0</v>
      </c>
      <c r="AB21" s="211">
        <f t="shared" si="38"/>
        <v>0</v>
      </c>
      <c r="AC21" s="211">
        <f t="shared" si="39"/>
        <v>0</v>
      </c>
      <c r="AD21" s="211">
        <f t="shared" si="40"/>
        <v>0</v>
      </c>
      <c r="AE21" s="211">
        <f t="shared" si="41"/>
        <v>0</v>
      </c>
      <c r="AF21" s="211">
        <f t="shared" si="42"/>
        <v>0</v>
      </c>
      <c r="AG21" s="211">
        <f t="shared" si="43"/>
        <v>0</v>
      </c>
      <c r="AH21" s="136">
        <f t="shared" si="47"/>
        <v>0</v>
      </c>
      <c r="AJ21" s="193" t="s">
        <v>38</v>
      </c>
      <c r="AK21" s="212">
        <f t="shared" ref="AK21:AS21" si="50">M6+M21+M36+M51</f>
        <v>0</v>
      </c>
      <c r="AL21" s="212">
        <f t="shared" si="50"/>
        <v>0</v>
      </c>
      <c r="AM21" s="212">
        <f t="shared" si="50"/>
        <v>0</v>
      </c>
      <c r="AN21" s="212">
        <f t="shared" si="50"/>
        <v>0</v>
      </c>
      <c r="AO21" s="212">
        <f t="shared" si="50"/>
        <v>0</v>
      </c>
      <c r="AP21" s="212">
        <f t="shared" si="50"/>
        <v>0</v>
      </c>
      <c r="AQ21" s="212">
        <f t="shared" si="50"/>
        <v>0</v>
      </c>
      <c r="AR21" s="212">
        <f t="shared" si="50"/>
        <v>0</v>
      </c>
      <c r="AS21" s="212">
        <f t="shared" si="50"/>
        <v>0</v>
      </c>
      <c r="AT21" s="209">
        <f t="shared" si="49"/>
        <v>0</v>
      </c>
    </row>
    <row r="22" spans="1:46" x14ac:dyDescent="0.3">
      <c r="A22" s="185" t="s">
        <v>39</v>
      </c>
      <c r="B22" s="210">
        <v>1.536566001984165E-4</v>
      </c>
      <c r="C22" s="210">
        <v>7.011736965653419E-4</v>
      </c>
      <c r="D22" s="210">
        <v>3.21481107958507E-3</v>
      </c>
      <c r="E22" s="210">
        <v>1.2666102756130154E-2</v>
      </c>
      <c r="F22" s="210">
        <v>3.402485255231761E-2</v>
      </c>
      <c r="G22" s="210">
        <v>7.2876872355802147E-2</v>
      </c>
      <c r="H22" s="210">
        <v>0.13491912007854887</v>
      </c>
      <c r="I22" s="210">
        <v>0.22529848245985584</v>
      </c>
      <c r="J22" s="210">
        <v>0.34857324684830249</v>
      </c>
      <c r="L22" s="185" t="s">
        <v>39</v>
      </c>
      <c r="M22" s="211">
        <f>B22*' Binned Tree#s (hide)'!D$33</f>
        <v>0</v>
      </c>
      <c r="N22" s="211">
        <f>C22*' Binned Tree#s (hide)'!E$33</f>
        <v>0</v>
      </c>
      <c r="O22" s="211">
        <f>D22*' Binned Tree#s (hide)'!F$33</f>
        <v>0</v>
      </c>
      <c r="P22" s="211">
        <f>E22*' Binned Tree#s (hide)'!G$33</f>
        <v>0</v>
      </c>
      <c r="Q22" s="211">
        <f>F22*' Binned Tree#s (hide)'!H$33</f>
        <v>0</v>
      </c>
      <c r="R22" s="211">
        <f>G22*' Binned Tree#s (hide)'!I$33</f>
        <v>0</v>
      </c>
      <c r="S22" s="211">
        <f>H22*' Binned Tree#s (hide)'!J$33</f>
        <v>0</v>
      </c>
      <c r="T22" s="211">
        <f>I22*' Binned Tree#s (hide)'!K$33</f>
        <v>0</v>
      </c>
      <c r="U22" s="211">
        <f>J22*' Binned Tree#s (hide)'!L$33</f>
        <v>0</v>
      </c>
      <c r="V22" s="136">
        <f t="shared" si="45"/>
        <v>0</v>
      </c>
      <c r="X22" s="185" t="s">
        <v>39</v>
      </c>
      <c r="Y22" s="211">
        <f t="shared" si="46"/>
        <v>0</v>
      </c>
      <c r="Z22" s="211">
        <f t="shared" si="36"/>
        <v>0</v>
      </c>
      <c r="AA22" s="211">
        <f t="shared" si="37"/>
        <v>0</v>
      </c>
      <c r="AB22" s="211">
        <f t="shared" si="38"/>
        <v>0</v>
      </c>
      <c r="AC22" s="211">
        <f t="shared" si="39"/>
        <v>0</v>
      </c>
      <c r="AD22" s="211">
        <f t="shared" si="40"/>
        <v>0</v>
      </c>
      <c r="AE22" s="211">
        <f t="shared" si="41"/>
        <v>0</v>
      </c>
      <c r="AF22" s="211">
        <f t="shared" si="42"/>
        <v>0</v>
      </c>
      <c r="AG22" s="211">
        <f t="shared" si="43"/>
        <v>0</v>
      </c>
      <c r="AH22" s="136">
        <f t="shared" si="47"/>
        <v>0</v>
      </c>
      <c r="AJ22" s="193" t="s">
        <v>39</v>
      </c>
      <c r="AK22" s="212">
        <f t="shared" ref="AK22:AS22" si="51">M7+M22+M37+M52</f>
        <v>0</v>
      </c>
      <c r="AL22" s="212">
        <f t="shared" si="51"/>
        <v>0</v>
      </c>
      <c r="AM22" s="212">
        <f t="shared" si="51"/>
        <v>0</v>
      </c>
      <c r="AN22" s="212">
        <f t="shared" si="51"/>
        <v>0</v>
      </c>
      <c r="AO22" s="212">
        <f t="shared" si="51"/>
        <v>0</v>
      </c>
      <c r="AP22" s="212">
        <f t="shared" si="51"/>
        <v>0</v>
      </c>
      <c r="AQ22" s="212">
        <f t="shared" si="51"/>
        <v>0</v>
      </c>
      <c r="AR22" s="212">
        <f t="shared" si="51"/>
        <v>0</v>
      </c>
      <c r="AS22" s="212">
        <f t="shared" si="51"/>
        <v>0</v>
      </c>
      <c r="AT22" s="209">
        <f t="shared" si="49"/>
        <v>0</v>
      </c>
    </row>
    <row r="23" spans="1:46" x14ac:dyDescent="0.3">
      <c r="A23" s="185" t="s">
        <v>40</v>
      </c>
      <c r="B23" s="210">
        <v>4.2220569290026272E-5</v>
      </c>
      <c r="C23" s="210">
        <v>8.701438518211545E-4</v>
      </c>
      <c r="D23" s="210">
        <v>7.2570478545468916E-3</v>
      </c>
      <c r="E23" s="210">
        <v>3.1250189907010964E-2</v>
      </c>
      <c r="F23" s="210">
        <v>6.9468252364294103E-2</v>
      </c>
      <c r="G23" s="210">
        <v>6.9468252364294103E-2</v>
      </c>
      <c r="H23" s="210">
        <v>6.9468252364294103E-2</v>
      </c>
      <c r="I23" s="210">
        <v>6.9468252364294103E-2</v>
      </c>
      <c r="J23" s="210">
        <v>6.9468252364294103E-2</v>
      </c>
      <c r="L23" s="185" t="s">
        <v>40</v>
      </c>
      <c r="M23" s="211">
        <f>B23*' Binned Tree#s (hide)'!D$34</f>
        <v>0</v>
      </c>
      <c r="N23" s="211">
        <f>C23*' Binned Tree#s (hide)'!E$34</f>
        <v>0</v>
      </c>
      <c r="O23" s="211">
        <f>D23*' Binned Tree#s (hide)'!F$34</f>
        <v>0</v>
      </c>
      <c r="P23" s="211">
        <f>E23*' Binned Tree#s (hide)'!G$34</f>
        <v>0</v>
      </c>
      <c r="Q23" s="211">
        <f>F23*' Binned Tree#s (hide)'!H$34</f>
        <v>0</v>
      </c>
      <c r="R23" s="211">
        <f>G23*' Binned Tree#s (hide)'!I$34</f>
        <v>0</v>
      </c>
      <c r="S23" s="211">
        <f>H23*' Binned Tree#s (hide)'!J$34</f>
        <v>0</v>
      </c>
      <c r="T23" s="211">
        <f>I23*' Binned Tree#s (hide)'!K$34</f>
        <v>0</v>
      </c>
      <c r="U23" s="211">
        <f>J23*' Binned Tree#s (hide)'!L$34</f>
        <v>0</v>
      </c>
      <c r="V23" s="136">
        <f t="shared" si="45"/>
        <v>0</v>
      </c>
      <c r="X23" s="185" t="s">
        <v>40</v>
      </c>
      <c r="Y23" s="211">
        <f t="shared" si="46"/>
        <v>0</v>
      </c>
      <c r="Z23" s="211">
        <f t="shared" si="36"/>
        <v>0</v>
      </c>
      <c r="AA23" s="211">
        <f t="shared" si="37"/>
        <v>0</v>
      </c>
      <c r="AB23" s="211">
        <f t="shared" si="38"/>
        <v>0</v>
      </c>
      <c r="AC23" s="211">
        <f t="shared" si="39"/>
        <v>0</v>
      </c>
      <c r="AD23" s="211">
        <f t="shared" si="40"/>
        <v>0</v>
      </c>
      <c r="AE23" s="211">
        <f t="shared" si="41"/>
        <v>0</v>
      </c>
      <c r="AF23" s="211">
        <f t="shared" si="42"/>
        <v>0</v>
      </c>
      <c r="AG23" s="211">
        <f t="shared" si="43"/>
        <v>0</v>
      </c>
      <c r="AH23" s="136">
        <f t="shared" si="47"/>
        <v>0</v>
      </c>
      <c r="AJ23" s="193" t="s">
        <v>40</v>
      </c>
      <c r="AK23" s="212">
        <f t="shared" ref="AK23:AS23" si="52">M8+M23+M38+M53</f>
        <v>0</v>
      </c>
      <c r="AL23" s="212">
        <f t="shared" si="52"/>
        <v>0</v>
      </c>
      <c r="AM23" s="212">
        <f t="shared" si="52"/>
        <v>0</v>
      </c>
      <c r="AN23" s="212">
        <f t="shared" si="52"/>
        <v>0</v>
      </c>
      <c r="AO23" s="212">
        <f t="shared" si="52"/>
        <v>0</v>
      </c>
      <c r="AP23" s="212">
        <f t="shared" si="52"/>
        <v>0</v>
      </c>
      <c r="AQ23" s="212">
        <f t="shared" si="52"/>
        <v>0</v>
      </c>
      <c r="AR23" s="212">
        <f t="shared" si="52"/>
        <v>0</v>
      </c>
      <c r="AS23" s="212">
        <f t="shared" si="52"/>
        <v>0</v>
      </c>
      <c r="AT23" s="209">
        <f t="shared" si="49"/>
        <v>0</v>
      </c>
    </row>
    <row r="24" spans="1:46" x14ac:dyDescent="0.3">
      <c r="A24" s="185" t="s">
        <v>41</v>
      </c>
      <c r="B24" s="210">
        <v>4.2546027683446832E-5</v>
      </c>
      <c r="C24" s="210">
        <v>1.0687007412025604E-3</v>
      </c>
      <c r="D24" s="210">
        <v>1.0678943898990248E-2</v>
      </c>
      <c r="E24" s="210">
        <v>5.8134290280928945E-2</v>
      </c>
      <c r="F24" s="210">
        <v>5.8134290280928945E-2</v>
      </c>
      <c r="G24" s="210">
        <v>5.8134290280928945E-2</v>
      </c>
      <c r="H24" s="210">
        <v>5.8134290280928945E-2</v>
      </c>
      <c r="I24" s="210">
        <v>5.8134290280928945E-2</v>
      </c>
      <c r="J24" s="210">
        <v>5.8134290280928945E-2</v>
      </c>
      <c r="L24" s="185" t="s">
        <v>41</v>
      </c>
      <c r="M24" s="211">
        <f>B24*' Binned Tree#s (hide)'!D$35</f>
        <v>0</v>
      </c>
      <c r="N24" s="211">
        <f>C24*' Binned Tree#s (hide)'!E$35</f>
        <v>0</v>
      </c>
      <c r="O24" s="211">
        <f>D24*' Binned Tree#s (hide)'!F$35</f>
        <v>0</v>
      </c>
      <c r="P24" s="211">
        <f>E24*' Binned Tree#s (hide)'!G$35</f>
        <v>0</v>
      </c>
      <c r="Q24" s="211">
        <f>F24*' Binned Tree#s (hide)'!H$35</f>
        <v>0</v>
      </c>
      <c r="R24" s="211">
        <f>G24*' Binned Tree#s (hide)'!I$35</f>
        <v>0</v>
      </c>
      <c r="S24" s="211">
        <f>H24*' Binned Tree#s (hide)'!J$35</f>
        <v>0</v>
      </c>
      <c r="T24" s="211">
        <f>I24*' Binned Tree#s (hide)'!K$35</f>
        <v>0</v>
      </c>
      <c r="U24" s="211">
        <f>J24*' Binned Tree#s (hide)'!L$35</f>
        <v>0</v>
      </c>
      <c r="V24" s="136">
        <f t="shared" si="45"/>
        <v>0</v>
      </c>
      <c r="X24" s="185" t="s">
        <v>41</v>
      </c>
      <c r="Y24" s="211">
        <f t="shared" si="46"/>
        <v>0</v>
      </c>
      <c r="Z24" s="211">
        <f t="shared" si="36"/>
        <v>0</v>
      </c>
      <c r="AA24" s="211">
        <f t="shared" si="37"/>
        <v>0</v>
      </c>
      <c r="AB24" s="211">
        <f t="shared" si="38"/>
        <v>0</v>
      </c>
      <c r="AC24" s="211">
        <f t="shared" si="39"/>
        <v>0</v>
      </c>
      <c r="AD24" s="211">
        <f t="shared" si="40"/>
        <v>0</v>
      </c>
      <c r="AE24" s="211">
        <f t="shared" si="41"/>
        <v>0</v>
      </c>
      <c r="AF24" s="211">
        <f t="shared" si="42"/>
        <v>0</v>
      </c>
      <c r="AG24" s="211">
        <f t="shared" si="43"/>
        <v>0</v>
      </c>
      <c r="AH24" s="136">
        <f t="shared" si="47"/>
        <v>0</v>
      </c>
      <c r="AJ24" s="193" t="s">
        <v>41</v>
      </c>
      <c r="AK24" s="212">
        <f t="shared" ref="AK24:AS24" si="53">M9+M24+M39+M54</f>
        <v>0</v>
      </c>
      <c r="AL24" s="212">
        <f t="shared" si="53"/>
        <v>0</v>
      </c>
      <c r="AM24" s="212">
        <f t="shared" si="53"/>
        <v>0</v>
      </c>
      <c r="AN24" s="212">
        <f t="shared" si="53"/>
        <v>0</v>
      </c>
      <c r="AO24" s="212">
        <f t="shared" si="53"/>
        <v>0</v>
      </c>
      <c r="AP24" s="212">
        <f t="shared" si="53"/>
        <v>0</v>
      </c>
      <c r="AQ24" s="212">
        <f t="shared" si="53"/>
        <v>0</v>
      </c>
      <c r="AR24" s="212">
        <f t="shared" si="53"/>
        <v>0</v>
      </c>
      <c r="AS24" s="212">
        <f t="shared" si="53"/>
        <v>0</v>
      </c>
      <c r="AT24" s="209">
        <f t="shared" si="49"/>
        <v>0</v>
      </c>
    </row>
    <row r="25" spans="1:46" x14ac:dyDescent="0.3">
      <c r="A25" s="185" t="s">
        <v>53</v>
      </c>
      <c r="B25" s="210">
        <v>9.3703258381725751E-6</v>
      </c>
      <c r="C25" s="210">
        <v>2.6017714851150447E-4</v>
      </c>
      <c r="D25" s="210">
        <v>2.7798805405504536E-3</v>
      </c>
      <c r="E25" s="210">
        <v>1.6295961555598433E-2</v>
      </c>
      <c r="F25" s="210">
        <v>5.0816727329716864E-2</v>
      </c>
      <c r="G25" s="210">
        <v>0.11433919078791532</v>
      </c>
      <c r="H25" s="210">
        <v>0.21102470978765669</v>
      </c>
      <c r="I25" s="210">
        <v>0.34003254035231933</v>
      </c>
      <c r="J25" s="210">
        <v>0.49583769995228372</v>
      </c>
      <c r="L25" s="185" t="s">
        <v>53</v>
      </c>
      <c r="M25" s="211">
        <f>B25*' Binned Tree#s (hide)'!D$36</f>
        <v>0</v>
      </c>
      <c r="N25" s="211">
        <f>C25*' Binned Tree#s (hide)'!E$36</f>
        <v>0</v>
      </c>
      <c r="O25" s="211">
        <f>D25*' Binned Tree#s (hide)'!F$36</f>
        <v>0</v>
      </c>
      <c r="P25" s="211">
        <f>E25*' Binned Tree#s (hide)'!G$36</f>
        <v>0</v>
      </c>
      <c r="Q25" s="211">
        <f>F25*' Binned Tree#s (hide)'!H$36</f>
        <v>0</v>
      </c>
      <c r="R25" s="211">
        <f>G25*' Binned Tree#s (hide)'!I$36</f>
        <v>0</v>
      </c>
      <c r="S25" s="211">
        <f>H25*' Binned Tree#s (hide)'!J$36</f>
        <v>0</v>
      </c>
      <c r="T25" s="211">
        <f>I25*' Binned Tree#s (hide)'!K$36</f>
        <v>0</v>
      </c>
      <c r="U25" s="211">
        <f>J25*' Binned Tree#s (hide)'!L$36</f>
        <v>0</v>
      </c>
      <c r="V25" s="136">
        <f t="shared" si="45"/>
        <v>0</v>
      </c>
      <c r="X25" s="185" t="s">
        <v>53</v>
      </c>
      <c r="Y25" s="211">
        <f t="shared" si="46"/>
        <v>0</v>
      </c>
      <c r="Z25" s="211">
        <f t="shared" si="36"/>
        <v>0</v>
      </c>
      <c r="AA25" s="211">
        <f t="shared" si="37"/>
        <v>0</v>
      </c>
      <c r="AB25" s="211">
        <f t="shared" si="38"/>
        <v>0</v>
      </c>
      <c r="AC25" s="211">
        <f t="shared" si="39"/>
        <v>0</v>
      </c>
      <c r="AD25" s="211">
        <f t="shared" si="40"/>
        <v>0</v>
      </c>
      <c r="AE25" s="211">
        <f t="shared" si="41"/>
        <v>0</v>
      </c>
      <c r="AF25" s="211">
        <f t="shared" si="42"/>
        <v>0</v>
      </c>
      <c r="AG25" s="211">
        <f t="shared" si="43"/>
        <v>0</v>
      </c>
      <c r="AH25" s="136">
        <f t="shared" si="47"/>
        <v>0</v>
      </c>
      <c r="AJ25" s="193" t="s">
        <v>53</v>
      </c>
      <c r="AK25" s="212">
        <f t="shared" ref="AK25:AS25" si="54">M10+M25+M40+M55</f>
        <v>0</v>
      </c>
      <c r="AL25" s="212">
        <f t="shared" si="54"/>
        <v>0</v>
      </c>
      <c r="AM25" s="212">
        <f t="shared" si="54"/>
        <v>0</v>
      </c>
      <c r="AN25" s="212">
        <f t="shared" si="54"/>
        <v>0</v>
      </c>
      <c r="AO25" s="212">
        <f t="shared" si="54"/>
        <v>0</v>
      </c>
      <c r="AP25" s="212">
        <f t="shared" si="54"/>
        <v>0</v>
      </c>
      <c r="AQ25" s="212">
        <f t="shared" si="54"/>
        <v>0</v>
      </c>
      <c r="AR25" s="212">
        <f t="shared" si="54"/>
        <v>0</v>
      </c>
      <c r="AS25" s="212">
        <f t="shared" si="54"/>
        <v>0</v>
      </c>
      <c r="AT25" s="209">
        <f t="shared" si="49"/>
        <v>0</v>
      </c>
    </row>
    <row r="26" spans="1:46" x14ac:dyDescent="0.3">
      <c r="A26" s="185" t="s">
        <v>54</v>
      </c>
      <c r="B26" s="210">
        <v>6.3917377284848575E-6</v>
      </c>
      <c r="C26" s="210">
        <v>6.4039681163641107E-4</v>
      </c>
      <c r="D26" s="210">
        <v>6.055791820391657E-3</v>
      </c>
      <c r="E26" s="210">
        <v>2.4955853176508717E-2</v>
      </c>
      <c r="F26" s="210">
        <v>5.779944864916426E-2</v>
      </c>
      <c r="G26" s="210">
        <v>0.10390620684113867</v>
      </c>
      <c r="H26" s="210">
        <v>0.1622857302524689</v>
      </c>
      <c r="I26" s="210">
        <v>0.23200254049744887</v>
      </c>
      <c r="J26" s="210">
        <v>0.31218867671843187</v>
      </c>
      <c r="L26" s="185" t="s">
        <v>54</v>
      </c>
      <c r="M26" s="211">
        <f>B26*' Binned Tree#s (hide)'!D$37</f>
        <v>0</v>
      </c>
      <c r="N26" s="211">
        <f>C26*' Binned Tree#s (hide)'!E$37</f>
        <v>0</v>
      </c>
      <c r="O26" s="211">
        <f>D26*' Binned Tree#s (hide)'!F$37</f>
        <v>0</v>
      </c>
      <c r="P26" s="211">
        <f>E26*' Binned Tree#s (hide)'!G$37</f>
        <v>0</v>
      </c>
      <c r="Q26" s="211">
        <f>F26*' Binned Tree#s (hide)'!H$37</f>
        <v>0</v>
      </c>
      <c r="R26" s="211">
        <f>G26*' Binned Tree#s (hide)'!I$37</f>
        <v>0</v>
      </c>
      <c r="S26" s="211">
        <f>H26*' Binned Tree#s (hide)'!J$37</f>
        <v>0</v>
      </c>
      <c r="T26" s="211">
        <f>I26*' Binned Tree#s (hide)'!K$37</f>
        <v>0</v>
      </c>
      <c r="U26" s="211">
        <f>J26*' Binned Tree#s (hide)'!L$37</f>
        <v>0</v>
      </c>
      <c r="V26" s="136">
        <f t="shared" si="45"/>
        <v>0</v>
      </c>
      <c r="X26" s="185" t="s">
        <v>54</v>
      </c>
      <c r="Y26" s="211">
        <f t="shared" si="46"/>
        <v>0</v>
      </c>
      <c r="Z26" s="211">
        <f t="shared" si="36"/>
        <v>0</v>
      </c>
      <c r="AA26" s="211">
        <f t="shared" si="37"/>
        <v>0</v>
      </c>
      <c r="AB26" s="211">
        <f t="shared" si="38"/>
        <v>0</v>
      </c>
      <c r="AC26" s="211">
        <f t="shared" si="39"/>
        <v>0</v>
      </c>
      <c r="AD26" s="211">
        <f t="shared" si="40"/>
        <v>0</v>
      </c>
      <c r="AE26" s="211">
        <f t="shared" si="41"/>
        <v>0</v>
      </c>
      <c r="AF26" s="211">
        <f t="shared" si="42"/>
        <v>0</v>
      </c>
      <c r="AG26" s="211">
        <f t="shared" si="43"/>
        <v>0</v>
      </c>
      <c r="AH26" s="136">
        <f t="shared" si="47"/>
        <v>0</v>
      </c>
      <c r="AJ26" s="193" t="s">
        <v>54</v>
      </c>
      <c r="AK26" s="212">
        <f t="shared" ref="AK26:AS26" si="55">M11+M26+M41+M56</f>
        <v>0</v>
      </c>
      <c r="AL26" s="212">
        <f t="shared" si="55"/>
        <v>0</v>
      </c>
      <c r="AM26" s="212">
        <f t="shared" si="55"/>
        <v>0</v>
      </c>
      <c r="AN26" s="212">
        <f t="shared" si="55"/>
        <v>0</v>
      </c>
      <c r="AO26" s="212">
        <f t="shared" si="55"/>
        <v>0</v>
      </c>
      <c r="AP26" s="212">
        <f t="shared" si="55"/>
        <v>0</v>
      </c>
      <c r="AQ26" s="212">
        <f t="shared" si="55"/>
        <v>0</v>
      </c>
      <c r="AR26" s="212">
        <f t="shared" si="55"/>
        <v>0</v>
      </c>
      <c r="AS26" s="212">
        <f t="shared" si="55"/>
        <v>0</v>
      </c>
      <c r="AT26" s="209">
        <f t="shared" si="49"/>
        <v>0</v>
      </c>
    </row>
    <row r="27" spans="1:46" x14ac:dyDescent="0.3">
      <c r="A27" s="195" t="s">
        <v>55</v>
      </c>
      <c r="B27" s="213">
        <v>8.0263167145786104E-5</v>
      </c>
      <c r="C27" s="213">
        <v>2.0245860954421534E-3</v>
      </c>
      <c r="D27" s="213">
        <v>1.7096649915405888E-2</v>
      </c>
      <c r="E27" s="213">
        <v>6.779370513075185E-2</v>
      </c>
      <c r="F27" s="213">
        <v>0.1309559302272186</v>
      </c>
      <c r="G27" s="213">
        <v>0.16300149313961704</v>
      </c>
      <c r="H27" s="213">
        <v>0.16300149313961704</v>
      </c>
      <c r="I27" s="213">
        <v>0.16300149313961704</v>
      </c>
      <c r="J27" s="213">
        <v>0.16300149313961704</v>
      </c>
      <c r="L27" s="195" t="s">
        <v>55</v>
      </c>
      <c r="M27" s="214">
        <f>B27*' Binned Tree#s (hide)'!D$38</f>
        <v>0</v>
      </c>
      <c r="N27" s="214">
        <f>C27*' Binned Tree#s (hide)'!E$38</f>
        <v>0</v>
      </c>
      <c r="O27" s="214">
        <f>D27*' Binned Tree#s (hide)'!F$38</f>
        <v>0</v>
      </c>
      <c r="P27" s="214">
        <f>E27*' Binned Tree#s (hide)'!G$38</f>
        <v>0</v>
      </c>
      <c r="Q27" s="214">
        <f>F27*' Binned Tree#s (hide)'!H$38</f>
        <v>0</v>
      </c>
      <c r="R27" s="214">
        <f>G27*' Binned Tree#s (hide)'!I$38</f>
        <v>0</v>
      </c>
      <c r="S27" s="214">
        <f>H27*' Binned Tree#s (hide)'!J$38</f>
        <v>0</v>
      </c>
      <c r="T27" s="214">
        <f>I27*' Binned Tree#s (hide)'!K$38</f>
        <v>0</v>
      </c>
      <c r="U27" s="214">
        <f>J27*' Binned Tree#s (hide)'!L$38</f>
        <v>0</v>
      </c>
      <c r="V27" s="136">
        <f t="shared" si="45"/>
        <v>0</v>
      </c>
      <c r="X27" s="195" t="s">
        <v>55</v>
      </c>
      <c r="Y27" s="214">
        <f t="shared" si="46"/>
        <v>0</v>
      </c>
      <c r="Z27" s="214">
        <f t="shared" si="36"/>
        <v>0</v>
      </c>
      <c r="AA27" s="214">
        <f t="shared" si="37"/>
        <v>0</v>
      </c>
      <c r="AB27" s="214">
        <f t="shared" si="38"/>
        <v>0</v>
      </c>
      <c r="AC27" s="214">
        <f t="shared" si="39"/>
        <v>0</v>
      </c>
      <c r="AD27" s="214">
        <f t="shared" si="40"/>
        <v>0</v>
      </c>
      <c r="AE27" s="214">
        <f t="shared" si="41"/>
        <v>0</v>
      </c>
      <c r="AF27" s="214">
        <f t="shared" si="42"/>
        <v>0</v>
      </c>
      <c r="AG27" s="214">
        <f t="shared" si="43"/>
        <v>0</v>
      </c>
      <c r="AH27" s="136">
        <f t="shared" si="47"/>
        <v>0</v>
      </c>
      <c r="AJ27" s="198" t="s">
        <v>55</v>
      </c>
      <c r="AK27" s="215">
        <f t="shared" ref="AK27:AS27" si="56">M12+M27+M42+M57</f>
        <v>0</v>
      </c>
      <c r="AL27" s="215">
        <f t="shared" si="56"/>
        <v>0</v>
      </c>
      <c r="AM27" s="215">
        <f t="shared" si="56"/>
        <v>0</v>
      </c>
      <c r="AN27" s="215">
        <f t="shared" si="56"/>
        <v>0</v>
      </c>
      <c r="AO27" s="215">
        <f t="shared" si="56"/>
        <v>0</v>
      </c>
      <c r="AP27" s="215">
        <f t="shared" si="56"/>
        <v>0</v>
      </c>
      <c r="AQ27" s="215">
        <f t="shared" si="56"/>
        <v>0</v>
      </c>
      <c r="AR27" s="215">
        <f t="shared" si="56"/>
        <v>0</v>
      </c>
      <c r="AS27" s="215">
        <f t="shared" si="56"/>
        <v>0</v>
      </c>
      <c r="AT27" s="209">
        <f t="shared" si="49"/>
        <v>0</v>
      </c>
    </row>
    <row r="28" spans="1:46" x14ac:dyDescent="0.3">
      <c r="A28" s="185"/>
      <c r="L28" s="200" t="s">
        <v>138</v>
      </c>
      <c r="M28" s="216">
        <f t="shared" ref="M28:U28" si="57">SUM(M19:M27)</f>
        <v>0</v>
      </c>
      <c r="N28" s="216">
        <f t="shared" si="57"/>
        <v>0</v>
      </c>
      <c r="O28" s="216">
        <f t="shared" si="57"/>
        <v>0</v>
      </c>
      <c r="P28" s="216">
        <f t="shared" si="57"/>
        <v>0</v>
      </c>
      <c r="Q28" s="216">
        <f t="shared" si="57"/>
        <v>0</v>
      </c>
      <c r="R28" s="216">
        <f t="shared" si="57"/>
        <v>0</v>
      </c>
      <c r="S28" s="216">
        <f t="shared" si="57"/>
        <v>0</v>
      </c>
      <c r="T28" s="216">
        <f t="shared" si="57"/>
        <v>0</v>
      </c>
      <c r="U28" s="216">
        <f t="shared" si="57"/>
        <v>0</v>
      </c>
      <c r="V28" s="217">
        <f t="shared" ref="V28" si="58">SUM(V19:V27)</f>
        <v>0</v>
      </c>
      <c r="X28" s="200" t="s">
        <v>138</v>
      </c>
      <c r="Y28" s="216">
        <f t="shared" ref="Y28:AG28" si="59">SUM(Y19:Y27)</f>
        <v>0</v>
      </c>
      <c r="Z28" s="216">
        <f t="shared" si="59"/>
        <v>0</v>
      </c>
      <c r="AA28" s="216">
        <f t="shared" si="59"/>
        <v>0</v>
      </c>
      <c r="AB28" s="216">
        <f t="shared" si="59"/>
        <v>0</v>
      </c>
      <c r="AC28" s="216">
        <f t="shared" si="59"/>
        <v>0</v>
      </c>
      <c r="AD28" s="216">
        <f t="shared" si="59"/>
        <v>0</v>
      </c>
      <c r="AE28" s="216">
        <f t="shared" si="59"/>
        <v>0</v>
      </c>
      <c r="AF28" s="216">
        <f t="shared" si="59"/>
        <v>0</v>
      </c>
      <c r="AG28" s="216">
        <f t="shared" si="59"/>
        <v>0</v>
      </c>
      <c r="AH28" s="217">
        <f t="shared" ref="AH28" si="60">SUM(AH19:AH27)</f>
        <v>0</v>
      </c>
      <c r="AJ28" s="203" t="s">
        <v>138</v>
      </c>
      <c r="AK28" s="218">
        <f t="shared" ref="AK28:AS28" si="61">SUM(AK19:AK27)</f>
        <v>0</v>
      </c>
      <c r="AL28" s="218">
        <f t="shared" si="61"/>
        <v>0</v>
      </c>
      <c r="AM28" s="218">
        <f t="shared" si="61"/>
        <v>0</v>
      </c>
      <c r="AN28" s="218">
        <f t="shared" si="61"/>
        <v>0</v>
      </c>
      <c r="AO28" s="218">
        <f t="shared" si="61"/>
        <v>0</v>
      </c>
      <c r="AP28" s="218">
        <f t="shared" si="61"/>
        <v>0</v>
      </c>
      <c r="AQ28" s="218">
        <f t="shared" si="61"/>
        <v>0</v>
      </c>
      <c r="AR28" s="218">
        <f t="shared" si="61"/>
        <v>0</v>
      </c>
      <c r="AS28" s="218">
        <f t="shared" si="61"/>
        <v>0</v>
      </c>
      <c r="AT28" s="219">
        <f t="shared" ref="AT28" si="62">SUM(AT19:AT27)</f>
        <v>0</v>
      </c>
    </row>
    <row r="29" spans="1:46" ht="28.8" x14ac:dyDescent="0.3">
      <c r="A29" s="185" t="s">
        <v>147</v>
      </c>
      <c r="B29" s="185">
        <v>2.2046199999999998</v>
      </c>
      <c r="U29" s="119" t="s">
        <v>213</v>
      </c>
      <c r="V29" s="136">
        <f>V28*0.001</f>
        <v>0</v>
      </c>
    </row>
    <row r="30" spans="1:46" x14ac:dyDescent="0.3">
      <c r="A30" s="185" t="s">
        <v>148</v>
      </c>
      <c r="B30" s="40">
        <v>1.25</v>
      </c>
    </row>
    <row r="32" spans="1:46" x14ac:dyDescent="0.3">
      <c r="A32" s="178" t="s">
        <v>149</v>
      </c>
      <c r="B32" s="179">
        <v>3.81</v>
      </c>
      <c r="C32" s="179">
        <v>11.43</v>
      </c>
      <c r="D32" s="179">
        <v>22.86</v>
      </c>
      <c r="E32" s="179">
        <v>38.1</v>
      </c>
      <c r="F32" s="179">
        <v>53.34</v>
      </c>
      <c r="G32" s="179">
        <v>68.58</v>
      </c>
      <c r="H32" s="179">
        <v>83.82</v>
      </c>
      <c r="I32" s="179">
        <v>99.06</v>
      </c>
      <c r="J32" s="179">
        <v>114.3</v>
      </c>
      <c r="L32" s="178" t="s">
        <v>149</v>
      </c>
      <c r="M32" s="179"/>
      <c r="N32" s="179"/>
      <c r="O32" s="179"/>
      <c r="P32" s="179"/>
      <c r="Q32" s="179"/>
      <c r="R32" s="179"/>
      <c r="S32" s="179"/>
      <c r="T32" s="179"/>
      <c r="U32" s="179"/>
      <c r="V32" s="178"/>
      <c r="X32" s="178" t="s">
        <v>149</v>
      </c>
      <c r="Y32" s="179"/>
      <c r="Z32" s="179"/>
      <c r="AA32" s="179"/>
      <c r="AB32" s="179"/>
      <c r="AC32" s="179"/>
      <c r="AD32" s="179"/>
      <c r="AE32" s="179"/>
      <c r="AF32" s="179"/>
      <c r="AG32" s="179"/>
      <c r="AH32" s="178"/>
    </row>
    <row r="33" spans="1:34" x14ac:dyDescent="0.3">
      <c r="A33" s="41" t="s">
        <v>136</v>
      </c>
      <c r="B33" s="41">
        <f>0.3937008*B32</f>
        <v>1.5000000480000002</v>
      </c>
      <c r="C33" s="41">
        <f t="shared" ref="C33" si="63">0.3937008*C32</f>
        <v>4.5000001440000004</v>
      </c>
      <c r="D33" s="41">
        <f t="shared" ref="D33" si="64">0.3937008*D32</f>
        <v>9.0000002880000007</v>
      </c>
      <c r="E33" s="41">
        <f t="shared" ref="E33" si="65">0.3937008*E32</f>
        <v>15.000000480000001</v>
      </c>
      <c r="F33" s="41">
        <f t="shared" ref="F33" si="66">0.3937008*F32</f>
        <v>21.000000672000002</v>
      </c>
      <c r="G33" s="41">
        <f t="shared" ref="G33" si="67">0.3937008*G32</f>
        <v>27.000000864</v>
      </c>
      <c r="H33" s="41">
        <f t="shared" ref="H33" si="68">0.3937008*H32</f>
        <v>33.000001056000002</v>
      </c>
      <c r="I33" s="41">
        <f t="shared" ref="I33" si="69">0.3937008*I32</f>
        <v>39.000001248000004</v>
      </c>
      <c r="J33" s="41">
        <f t="shared" ref="J33" si="70">0.3937008*J32</f>
        <v>45.000001439999998</v>
      </c>
      <c r="L33" s="41" t="s">
        <v>161</v>
      </c>
      <c r="M33" s="41">
        <v>1.5000000480000002</v>
      </c>
      <c r="N33" s="41">
        <v>4.5000001440000004</v>
      </c>
      <c r="O33" s="41">
        <v>9.0000002880000007</v>
      </c>
      <c r="P33" s="41">
        <v>15.000000480000001</v>
      </c>
      <c r="Q33" s="41">
        <v>21.000000672000002</v>
      </c>
      <c r="R33" s="41">
        <v>27.000000864</v>
      </c>
      <c r="S33" s="41">
        <v>33.000001056000002</v>
      </c>
      <c r="T33" s="41">
        <v>39.000001248000004</v>
      </c>
      <c r="U33" s="41">
        <v>45.000001439999998</v>
      </c>
      <c r="V33" s="182" t="s">
        <v>138</v>
      </c>
      <c r="X33" s="41" t="s">
        <v>162</v>
      </c>
      <c r="Y33" s="41">
        <v>1.5000000480000002</v>
      </c>
      <c r="Z33" s="41">
        <v>4.5000001440000004</v>
      </c>
      <c r="AA33" s="41">
        <v>9.0000002880000007</v>
      </c>
      <c r="AB33" s="41">
        <v>15.000000480000001</v>
      </c>
      <c r="AC33" s="41">
        <v>21.000000672000002</v>
      </c>
      <c r="AD33" s="41">
        <v>27.000000864</v>
      </c>
      <c r="AE33" s="41">
        <v>33.000001056000002</v>
      </c>
      <c r="AF33" s="41">
        <v>39.000001248000004</v>
      </c>
      <c r="AG33" s="41">
        <v>45.000001439999998</v>
      </c>
      <c r="AH33" s="182" t="s">
        <v>138</v>
      </c>
    </row>
    <row r="34" spans="1:34" x14ac:dyDescent="0.3">
      <c r="A34" s="187" t="s">
        <v>36</v>
      </c>
      <c r="B34" s="206">
        <v>4.4760313037230104E-4</v>
      </c>
      <c r="C34" s="206">
        <v>5.1608911702573394E-3</v>
      </c>
      <c r="D34" s="206">
        <v>2.2239322056778761E-2</v>
      </c>
      <c r="E34" s="206">
        <v>5.7941559528391418E-2</v>
      </c>
      <c r="F34" s="206">
        <v>0.10349566621057917</v>
      </c>
      <c r="G34" s="206">
        <v>0.15768995261794658</v>
      </c>
      <c r="H34" s="206">
        <v>0.21952227667319157</v>
      </c>
      <c r="I34" s="206">
        <v>0.28665189268779423</v>
      </c>
      <c r="J34" s="206">
        <v>0.35809872819447208</v>
      </c>
      <c r="L34" s="187" t="s">
        <v>36</v>
      </c>
      <c r="M34" s="207">
        <f>B34*' Binned Tree#s (hide)'!D$30</f>
        <v>0</v>
      </c>
      <c r="N34" s="207">
        <f>C34*' Binned Tree#s (hide)'!E$30</f>
        <v>0</v>
      </c>
      <c r="O34" s="207">
        <f>D34*' Binned Tree#s (hide)'!F$30</f>
        <v>0</v>
      </c>
      <c r="P34" s="207">
        <f>E34*' Binned Tree#s (hide)'!G$30</f>
        <v>0</v>
      </c>
      <c r="Q34" s="207">
        <f>F34*' Binned Tree#s (hide)'!H$30</f>
        <v>0</v>
      </c>
      <c r="R34" s="207">
        <f>G34*' Binned Tree#s (hide)'!I$30</f>
        <v>0</v>
      </c>
      <c r="S34" s="207">
        <f>H34*' Binned Tree#s (hide)'!J$30</f>
        <v>0</v>
      </c>
      <c r="T34" s="207">
        <f>I34*' Binned Tree#s (hide)'!K$30</f>
        <v>0</v>
      </c>
      <c r="U34" s="207">
        <f>J34*' Binned Tree#s (hide)'!L$30</f>
        <v>0</v>
      </c>
      <c r="V34" s="136">
        <f>SUM(M34:U34)</f>
        <v>0</v>
      </c>
      <c r="X34" s="187" t="s">
        <v>36</v>
      </c>
      <c r="Y34" s="207">
        <f>M34*$B$44*$B$45</f>
        <v>0</v>
      </c>
      <c r="Z34" s="207">
        <f t="shared" ref="Z34:Z42" si="71">N34*$B$44*$B$45</f>
        <v>0</v>
      </c>
      <c r="AA34" s="207">
        <f t="shared" ref="AA34:AA42" si="72">O34*$B$44*$B$45</f>
        <v>0</v>
      </c>
      <c r="AB34" s="207">
        <f t="shared" ref="AB34:AB42" si="73">P34*$B$44*$B$45</f>
        <v>0</v>
      </c>
      <c r="AC34" s="207">
        <f t="shared" ref="AC34:AC42" si="74">Q34*$B$44*$B$45</f>
        <v>0</v>
      </c>
      <c r="AD34" s="207">
        <f t="shared" ref="AD34:AD42" si="75">R34*$B$44*$B$45</f>
        <v>0</v>
      </c>
      <c r="AE34" s="207">
        <f t="shared" ref="AE34:AE42" si="76">S34*$B$44*$B$45</f>
        <v>0</v>
      </c>
      <c r="AF34" s="207">
        <f t="shared" ref="AF34:AF42" si="77">T34*$B$44*$B$45</f>
        <v>0</v>
      </c>
      <c r="AG34" s="207">
        <f t="shared" ref="AG34:AG42" si="78">U34*$B$44*$B$45</f>
        <v>0</v>
      </c>
      <c r="AH34" s="136">
        <f>SUM(Y34:AG34)</f>
        <v>0</v>
      </c>
    </row>
    <row r="35" spans="1:34" x14ac:dyDescent="0.3">
      <c r="A35" s="185" t="s">
        <v>37</v>
      </c>
      <c r="B35" s="210">
        <v>1.0739808166731608E-4</v>
      </c>
      <c r="C35" s="210">
        <v>1.6319043808729636E-3</v>
      </c>
      <c r="D35" s="210">
        <v>8.9854818782313089E-3</v>
      </c>
      <c r="E35" s="210">
        <v>2.9398779334942931E-2</v>
      </c>
      <c r="F35" s="210">
        <v>6.0425310771162394E-2</v>
      </c>
      <c r="G35" s="210">
        <v>0.10093804855667234</v>
      </c>
      <c r="H35" s="210">
        <v>0.15227470382005029</v>
      </c>
      <c r="I35" s="210">
        <v>0.2125795791725667</v>
      </c>
      <c r="J35" s="210">
        <v>0.28084540446973122</v>
      </c>
      <c r="L35" s="185" t="s">
        <v>37</v>
      </c>
      <c r="M35" s="211">
        <f>B35*' Binned Tree#s (hide)'!D$31</f>
        <v>0</v>
      </c>
      <c r="N35" s="211">
        <f>C35*' Binned Tree#s (hide)'!E$31</f>
        <v>0</v>
      </c>
      <c r="O35" s="211">
        <f>D35*' Binned Tree#s (hide)'!F$31</f>
        <v>0</v>
      </c>
      <c r="P35" s="211">
        <f>E35*' Binned Tree#s (hide)'!G$31</f>
        <v>0</v>
      </c>
      <c r="Q35" s="211">
        <f>F35*' Binned Tree#s (hide)'!H$31</f>
        <v>0</v>
      </c>
      <c r="R35" s="211">
        <f>G35*' Binned Tree#s (hide)'!I$31</f>
        <v>0</v>
      </c>
      <c r="S35" s="211">
        <f>H35*' Binned Tree#s (hide)'!J$31</f>
        <v>0</v>
      </c>
      <c r="T35" s="211">
        <f>I35*' Binned Tree#s (hide)'!K$31</f>
        <v>0</v>
      </c>
      <c r="U35" s="211">
        <f>J35*' Binned Tree#s (hide)'!L$31</f>
        <v>0</v>
      </c>
      <c r="V35" s="136">
        <f t="shared" ref="V35:V42" si="79">SUM(M35:U35)</f>
        <v>0</v>
      </c>
      <c r="X35" s="185" t="s">
        <v>37</v>
      </c>
      <c r="Y35" s="211">
        <f t="shared" ref="Y35:Y42" si="80">M35*$B$44*$B$45</f>
        <v>0</v>
      </c>
      <c r="Z35" s="211">
        <f t="shared" si="71"/>
        <v>0</v>
      </c>
      <c r="AA35" s="211">
        <f t="shared" si="72"/>
        <v>0</v>
      </c>
      <c r="AB35" s="211">
        <f t="shared" si="73"/>
        <v>0</v>
      </c>
      <c r="AC35" s="211">
        <f t="shared" si="74"/>
        <v>0</v>
      </c>
      <c r="AD35" s="211">
        <f t="shared" si="75"/>
        <v>0</v>
      </c>
      <c r="AE35" s="211">
        <f t="shared" si="76"/>
        <v>0</v>
      </c>
      <c r="AF35" s="211">
        <f t="shared" si="77"/>
        <v>0</v>
      </c>
      <c r="AG35" s="211">
        <f t="shared" si="78"/>
        <v>0</v>
      </c>
      <c r="AH35" s="136">
        <f t="shared" ref="AH35:AH42" si="81">SUM(Y35:AG35)</f>
        <v>0</v>
      </c>
    </row>
    <row r="36" spans="1:34" x14ac:dyDescent="0.3">
      <c r="A36" s="185" t="s">
        <v>38</v>
      </c>
      <c r="B36" s="210">
        <v>3.3879769822416973E-4</v>
      </c>
      <c r="C36" s="210">
        <v>4.1383249156268665E-3</v>
      </c>
      <c r="D36" s="210">
        <v>1.5892546170138886E-2</v>
      </c>
      <c r="E36" s="210">
        <v>3.8948638224909966E-2</v>
      </c>
      <c r="F36" s="210">
        <v>6.77739454497574E-2</v>
      </c>
      <c r="G36" s="210">
        <v>6.77739454497574E-2</v>
      </c>
      <c r="H36" s="210">
        <v>6.77739454497574E-2</v>
      </c>
      <c r="I36" s="210">
        <v>6.77739454497574E-2</v>
      </c>
      <c r="J36" s="210">
        <v>6.77739454497574E-2</v>
      </c>
      <c r="L36" s="185" t="s">
        <v>38</v>
      </c>
      <c r="M36" s="211">
        <f>B36*' Binned Tree#s (hide)'!D$32</f>
        <v>0</v>
      </c>
      <c r="N36" s="211">
        <f>C36*' Binned Tree#s (hide)'!E$32</f>
        <v>0</v>
      </c>
      <c r="O36" s="211">
        <f>D36*' Binned Tree#s (hide)'!F$32</f>
        <v>0</v>
      </c>
      <c r="P36" s="211">
        <f>E36*' Binned Tree#s (hide)'!G$32</f>
        <v>0</v>
      </c>
      <c r="Q36" s="211">
        <f>F36*' Binned Tree#s (hide)'!H$32</f>
        <v>0</v>
      </c>
      <c r="R36" s="211">
        <f>G36*' Binned Tree#s (hide)'!I$32</f>
        <v>0</v>
      </c>
      <c r="S36" s="211">
        <f>H36*' Binned Tree#s (hide)'!J$32</f>
        <v>0</v>
      </c>
      <c r="T36" s="211">
        <f>I36*' Binned Tree#s (hide)'!K$32</f>
        <v>0</v>
      </c>
      <c r="U36" s="211">
        <f>J36*' Binned Tree#s (hide)'!L$32</f>
        <v>0</v>
      </c>
      <c r="V36" s="136">
        <f t="shared" si="79"/>
        <v>0</v>
      </c>
      <c r="X36" s="185" t="s">
        <v>38</v>
      </c>
      <c r="Y36" s="211">
        <f t="shared" si="80"/>
        <v>0</v>
      </c>
      <c r="Z36" s="211">
        <f t="shared" si="71"/>
        <v>0</v>
      </c>
      <c r="AA36" s="211">
        <f t="shared" si="72"/>
        <v>0</v>
      </c>
      <c r="AB36" s="211">
        <f t="shared" si="73"/>
        <v>0</v>
      </c>
      <c r="AC36" s="211">
        <f t="shared" si="74"/>
        <v>0</v>
      </c>
      <c r="AD36" s="211">
        <f t="shared" si="75"/>
        <v>0</v>
      </c>
      <c r="AE36" s="211">
        <f t="shared" si="76"/>
        <v>0</v>
      </c>
      <c r="AF36" s="211">
        <f t="shared" si="77"/>
        <v>0</v>
      </c>
      <c r="AG36" s="211">
        <f t="shared" si="78"/>
        <v>0</v>
      </c>
      <c r="AH36" s="136">
        <f t="shared" si="81"/>
        <v>0</v>
      </c>
    </row>
    <row r="37" spans="1:34" x14ac:dyDescent="0.3">
      <c r="A37" s="185" t="s">
        <v>39</v>
      </c>
      <c r="B37" s="210">
        <v>8.4014005211733938E-4</v>
      </c>
      <c r="C37" s="210">
        <v>2.2909794969342809E-3</v>
      </c>
      <c r="D37" s="210">
        <v>7.1857138842947484E-3</v>
      </c>
      <c r="E37" s="210">
        <v>2.2626908719106432E-2</v>
      </c>
      <c r="F37" s="210">
        <v>5.3036320387070603E-2</v>
      </c>
      <c r="G37" s="210">
        <v>0.10371531042404777</v>
      </c>
      <c r="H37" s="210">
        <v>0.18116581349244068</v>
      </c>
      <c r="I37" s="210">
        <v>0.29495216946022668</v>
      </c>
      <c r="J37" s="210">
        <v>0.44803174239680055</v>
      </c>
      <c r="L37" s="185" t="s">
        <v>39</v>
      </c>
      <c r="M37" s="211">
        <f>B37*' Binned Tree#s (hide)'!D$33</f>
        <v>0</v>
      </c>
      <c r="N37" s="211">
        <f>C37*' Binned Tree#s (hide)'!E$33</f>
        <v>0</v>
      </c>
      <c r="O37" s="211">
        <f>D37*' Binned Tree#s (hide)'!F$33</f>
        <v>0</v>
      </c>
      <c r="P37" s="211">
        <f>E37*' Binned Tree#s (hide)'!G$33</f>
        <v>0</v>
      </c>
      <c r="Q37" s="211">
        <f>F37*' Binned Tree#s (hide)'!H$33</f>
        <v>0</v>
      </c>
      <c r="R37" s="211">
        <f>G37*' Binned Tree#s (hide)'!I$33</f>
        <v>0</v>
      </c>
      <c r="S37" s="211">
        <f>H37*' Binned Tree#s (hide)'!J$33</f>
        <v>0</v>
      </c>
      <c r="T37" s="211">
        <f>I37*' Binned Tree#s (hide)'!K$33</f>
        <v>0</v>
      </c>
      <c r="U37" s="211">
        <f>J37*' Binned Tree#s (hide)'!L$33</f>
        <v>0</v>
      </c>
      <c r="V37" s="136">
        <f t="shared" si="79"/>
        <v>0</v>
      </c>
      <c r="X37" s="185" t="s">
        <v>39</v>
      </c>
      <c r="Y37" s="211">
        <f t="shared" si="80"/>
        <v>0</v>
      </c>
      <c r="Z37" s="211">
        <f t="shared" si="71"/>
        <v>0</v>
      </c>
      <c r="AA37" s="211">
        <f t="shared" si="72"/>
        <v>0</v>
      </c>
      <c r="AB37" s="211">
        <f t="shared" si="73"/>
        <v>0</v>
      </c>
      <c r="AC37" s="211">
        <f t="shared" si="74"/>
        <v>0</v>
      </c>
      <c r="AD37" s="211">
        <f t="shared" si="75"/>
        <v>0</v>
      </c>
      <c r="AE37" s="211">
        <f t="shared" si="76"/>
        <v>0</v>
      </c>
      <c r="AF37" s="211">
        <f t="shared" si="77"/>
        <v>0</v>
      </c>
      <c r="AG37" s="211">
        <f t="shared" si="78"/>
        <v>0</v>
      </c>
      <c r="AH37" s="136">
        <f t="shared" si="81"/>
        <v>0</v>
      </c>
    </row>
    <row r="38" spans="1:34" x14ac:dyDescent="0.3">
      <c r="A38" s="185" t="s">
        <v>40</v>
      </c>
      <c r="B38" s="210">
        <v>2.0493567351374356E-4</v>
      </c>
      <c r="C38" s="210">
        <v>1.8332501532556562E-3</v>
      </c>
      <c r="D38" s="210">
        <v>1.1213098335807685E-2</v>
      </c>
      <c r="E38" s="210">
        <v>4.1625997068045796E-2</v>
      </c>
      <c r="F38" s="210">
        <v>8.9289646952109211E-2</v>
      </c>
      <c r="G38" s="210">
        <v>8.9289646952109211E-2</v>
      </c>
      <c r="H38" s="210">
        <v>8.9289646952109211E-2</v>
      </c>
      <c r="I38" s="210">
        <v>8.9289646952109211E-2</v>
      </c>
      <c r="J38" s="210">
        <v>8.9289646952109211E-2</v>
      </c>
      <c r="L38" s="185" t="s">
        <v>40</v>
      </c>
      <c r="M38" s="211">
        <f>B38*' Binned Tree#s (hide)'!D$34</f>
        <v>0</v>
      </c>
      <c r="N38" s="211">
        <f>C38*' Binned Tree#s (hide)'!E$34</f>
        <v>0</v>
      </c>
      <c r="O38" s="211">
        <f>D38*' Binned Tree#s (hide)'!F$34</f>
        <v>0</v>
      </c>
      <c r="P38" s="211">
        <f>E38*' Binned Tree#s (hide)'!G$34</f>
        <v>0</v>
      </c>
      <c r="Q38" s="211">
        <f>F38*' Binned Tree#s (hide)'!H$34</f>
        <v>0</v>
      </c>
      <c r="R38" s="211">
        <f>G38*' Binned Tree#s (hide)'!I$34</f>
        <v>0</v>
      </c>
      <c r="S38" s="211">
        <f>H38*' Binned Tree#s (hide)'!J$34</f>
        <v>0</v>
      </c>
      <c r="T38" s="211">
        <f>I38*' Binned Tree#s (hide)'!K$34</f>
        <v>0</v>
      </c>
      <c r="U38" s="211">
        <f>J38*' Binned Tree#s (hide)'!L$34</f>
        <v>0</v>
      </c>
      <c r="V38" s="136">
        <f t="shared" si="79"/>
        <v>0</v>
      </c>
      <c r="X38" s="185" t="s">
        <v>40</v>
      </c>
      <c r="Y38" s="211">
        <f t="shared" si="80"/>
        <v>0</v>
      </c>
      <c r="Z38" s="211">
        <f t="shared" si="71"/>
        <v>0</v>
      </c>
      <c r="AA38" s="211">
        <f t="shared" si="72"/>
        <v>0</v>
      </c>
      <c r="AB38" s="211">
        <f t="shared" si="73"/>
        <v>0</v>
      </c>
      <c r="AC38" s="211">
        <f t="shared" si="74"/>
        <v>0</v>
      </c>
      <c r="AD38" s="211">
        <f t="shared" si="75"/>
        <v>0</v>
      </c>
      <c r="AE38" s="211">
        <f t="shared" si="76"/>
        <v>0</v>
      </c>
      <c r="AF38" s="211">
        <f t="shared" si="77"/>
        <v>0</v>
      </c>
      <c r="AG38" s="211">
        <f t="shared" si="78"/>
        <v>0</v>
      </c>
      <c r="AH38" s="136">
        <f t="shared" si="81"/>
        <v>0</v>
      </c>
    </row>
    <row r="39" spans="1:34" x14ac:dyDescent="0.3">
      <c r="A39" s="185" t="s">
        <v>41</v>
      </c>
      <c r="B39" s="210">
        <v>1.9321777210403647E-4</v>
      </c>
      <c r="C39" s="210">
        <v>2.1068076565057023E-3</v>
      </c>
      <c r="D39" s="210">
        <v>1.5428287468029845E-2</v>
      </c>
      <c r="E39" s="210">
        <v>7.4721762507783868E-2</v>
      </c>
      <c r="F39" s="210">
        <v>7.4721762507783868E-2</v>
      </c>
      <c r="G39" s="210">
        <v>7.4721762507783868E-2</v>
      </c>
      <c r="H39" s="210">
        <v>7.4721762507783868E-2</v>
      </c>
      <c r="I39" s="210">
        <v>7.4721762507783868E-2</v>
      </c>
      <c r="J39" s="210">
        <v>7.4721762507783868E-2</v>
      </c>
      <c r="L39" s="185" t="s">
        <v>41</v>
      </c>
      <c r="M39" s="211">
        <f>B39*' Binned Tree#s (hide)'!D$35</f>
        <v>0</v>
      </c>
      <c r="N39" s="211">
        <f>C39*' Binned Tree#s (hide)'!E$35</f>
        <v>0</v>
      </c>
      <c r="O39" s="211">
        <f>D39*' Binned Tree#s (hide)'!F$35</f>
        <v>0</v>
      </c>
      <c r="P39" s="211">
        <f>E39*' Binned Tree#s (hide)'!G$35</f>
        <v>0</v>
      </c>
      <c r="Q39" s="211">
        <f>F39*' Binned Tree#s (hide)'!H$35</f>
        <v>0</v>
      </c>
      <c r="R39" s="211">
        <f>G39*' Binned Tree#s (hide)'!I$35</f>
        <v>0</v>
      </c>
      <c r="S39" s="211">
        <f>H39*' Binned Tree#s (hide)'!J$35</f>
        <v>0</v>
      </c>
      <c r="T39" s="211">
        <f>I39*' Binned Tree#s (hide)'!K$35</f>
        <v>0</v>
      </c>
      <c r="U39" s="211">
        <f>J39*' Binned Tree#s (hide)'!L$35</f>
        <v>0</v>
      </c>
      <c r="V39" s="136">
        <f t="shared" si="79"/>
        <v>0</v>
      </c>
      <c r="X39" s="185" t="s">
        <v>41</v>
      </c>
      <c r="Y39" s="211">
        <f t="shared" si="80"/>
        <v>0</v>
      </c>
      <c r="Z39" s="211">
        <f t="shared" si="71"/>
        <v>0</v>
      </c>
      <c r="AA39" s="211">
        <f t="shared" si="72"/>
        <v>0</v>
      </c>
      <c r="AB39" s="211">
        <f t="shared" si="73"/>
        <v>0</v>
      </c>
      <c r="AC39" s="211">
        <f t="shared" si="74"/>
        <v>0</v>
      </c>
      <c r="AD39" s="211">
        <f t="shared" si="75"/>
        <v>0</v>
      </c>
      <c r="AE39" s="211">
        <f t="shared" si="76"/>
        <v>0</v>
      </c>
      <c r="AF39" s="211">
        <f t="shared" si="77"/>
        <v>0</v>
      </c>
      <c r="AG39" s="211">
        <f t="shared" si="78"/>
        <v>0</v>
      </c>
      <c r="AH39" s="136">
        <f t="shared" si="81"/>
        <v>0</v>
      </c>
    </row>
    <row r="40" spans="1:34" x14ac:dyDescent="0.3">
      <c r="A40" s="185" t="s">
        <v>53</v>
      </c>
      <c r="B40" s="210">
        <v>1.9968808291139E-4</v>
      </c>
      <c r="C40" s="210">
        <v>1.3327551257640469E-3</v>
      </c>
      <c r="D40" s="210">
        <v>6.9240408520189747E-3</v>
      </c>
      <c r="E40" s="210">
        <v>2.9493647148951169E-2</v>
      </c>
      <c r="F40" s="210">
        <v>7.871127334495967E-2</v>
      </c>
      <c r="G40" s="210">
        <v>0.16095730762961624</v>
      </c>
      <c r="H40" s="210">
        <v>0.28190660327451411</v>
      </c>
      <c r="I40" s="210">
        <v>0.44395144205830028</v>
      </c>
      <c r="J40" s="210">
        <v>0.6373152003610959</v>
      </c>
      <c r="L40" s="185" t="s">
        <v>53</v>
      </c>
      <c r="M40" s="211">
        <f>B40*' Binned Tree#s (hide)'!D$36</f>
        <v>0</v>
      </c>
      <c r="N40" s="211">
        <f>C40*' Binned Tree#s (hide)'!E$36</f>
        <v>0</v>
      </c>
      <c r="O40" s="211">
        <f>D40*' Binned Tree#s (hide)'!F$36</f>
        <v>0</v>
      </c>
      <c r="P40" s="211">
        <f>E40*' Binned Tree#s (hide)'!G$36</f>
        <v>0</v>
      </c>
      <c r="Q40" s="211">
        <f>F40*' Binned Tree#s (hide)'!H$36</f>
        <v>0</v>
      </c>
      <c r="R40" s="211">
        <f>G40*' Binned Tree#s (hide)'!I$36</f>
        <v>0</v>
      </c>
      <c r="S40" s="211">
        <f>H40*' Binned Tree#s (hide)'!J$36</f>
        <v>0</v>
      </c>
      <c r="T40" s="211">
        <f>I40*' Binned Tree#s (hide)'!K$36</f>
        <v>0</v>
      </c>
      <c r="U40" s="211">
        <f>J40*' Binned Tree#s (hide)'!L$36</f>
        <v>0</v>
      </c>
      <c r="V40" s="136">
        <f t="shared" si="79"/>
        <v>0</v>
      </c>
      <c r="X40" s="185" t="s">
        <v>53</v>
      </c>
      <c r="Y40" s="211">
        <f t="shared" si="80"/>
        <v>0</v>
      </c>
      <c r="Z40" s="211">
        <f t="shared" si="71"/>
        <v>0</v>
      </c>
      <c r="AA40" s="211">
        <f t="shared" si="72"/>
        <v>0</v>
      </c>
      <c r="AB40" s="211">
        <f t="shared" si="73"/>
        <v>0</v>
      </c>
      <c r="AC40" s="211">
        <f t="shared" si="74"/>
        <v>0</v>
      </c>
      <c r="AD40" s="211">
        <f t="shared" si="75"/>
        <v>0</v>
      </c>
      <c r="AE40" s="211">
        <f t="shared" si="76"/>
        <v>0</v>
      </c>
      <c r="AF40" s="211">
        <f t="shared" si="77"/>
        <v>0</v>
      </c>
      <c r="AG40" s="211">
        <f t="shared" si="78"/>
        <v>0</v>
      </c>
      <c r="AH40" s="136">
        <f t="shared" si="81"/>
        <v>0</v>
      </c>
    </row>
    <row r="41" spans="1:34" x14ac:dyDescent="0.3">
      <c r="A41" s="185" t="s">
        <v>54</v>
      </c>
      <c r="B41" s="210">
        <v>1.3119879686122643E-4</v>
      </c>
      <c r="C41" s="210">
        <v>2.0803223456374652E-3</v>
      </c>
      <c r="D41" s="210">
        <v>1.1835412102643739E-2</v>
      </c>
      <c r="E41" s="210">
        <v>3.9897837582017766E-2</v>
      </c>
      <c r="F41" s="210">
        <v>8.3427104034566255E-2</v>
      </c>
      <c r="G41" s="210">
        <v>0.1410741025176547</v>
      </c>
      <c r="H41" s="210">
        <v>0.21460963931648841</v>
      </c>
      <c r="I41" s="210">
        <v>0.30182758741000837</v>
      </c>
      <c r="J41" s="210">
        <v>0.40126555337042685</v>
      </c>
      <c r="L41" s="185" t="s">
        <v>54</v>
      </c>
      <c r="M41" s="211">
        <f>B41*' Binned Tree#s (hide)'!D$37</f>
        <v>0</v>
      </c>
      <c r="N41" s="211">
        <f>C41*' Binned Tree#s (hide)'!E$37</f>
        <v>0</v>
      </c>
      <c r="O41" s="211">
        <f>D41*' Binned Tree#s (hide)'!F$37</f>
        <v>0</v>
      </c>
      <c r="P41" s="211">
        <f>E41*' Binned Tree#s (hide)'!G$37</f>
        <v>0</v>
      </c>
      <c r="Q41" s="211">
        <f>F41*' Binned Tree#s (hide)'!H$37</f>
        <v>0</v>
      </c>
      <c r="R41" s="211">
        <f>G41*' Binned Tree#s (hide)'!I$37</f>
        <v>0</v>
      </c>
      <c r="S41" s="211">
        <f>H41*' Binned Tree#s (hide)'!J$37</f>
        <v>0</v>
      </c>
      <c r="T41" s="211">
        <f>I41*' Binned Tree#s (hide)'!K$37</f>
        <v>0</v>
      </c>
      <c r="U41" s="211">
        <f>J41*' Binned Tree#s (hide)'!L$37</f>
        <v>0</v>
      </c>
      <c r="V41" s="136">
        <f t="shared" si="79"/>
        <v>0</v>
      </c>
      <c r="X41" s="185" t="s">
        <v>54</v>
      </c>
      <c r="Y41" s="211">
        <f t="shared" si="80"/>
        <v>0</v>
      </c>
      <c r="Z41" s="211">
        <f t="shared" si="71"/>
        <v>0</v>
      </c>
      <c r="AA41" s="211">
        <f t="shared" si="72"/>
        <v>0</v>
      </c>
      <c r="AB41" s="211">
        <f t="shared" si="73"/>
        <v>0</v>
      </c>
      <c r="AC41" s="211">
        <f t="shared" si="74"/>
        <v>0</v>
      </c>
      <c r="AD41" s="211">
        <f t="shared" si="75"/>
        <v>0</v>
      </c>
      <c r="AE41" s="211">
        <f t="shared" si="76"/>
        <v>0</v>
      </c>
      <c r="AF41" s="211">
        <f t="shared" si="77"/>
        <v>0</v>
      </c>
      <c r="AG41" s="211">
        <f t="shared" si="78"/>
        <v>0</v>
      </c>
      <c r="AH41" s="136">
        <f t="shared" si="81"/>
        <v>0</v>
      </c>
    </row>
    <row r="42" spans="1:34" x14ac:dyDescent="0.3">
      <c r="A42" s="195" t="s">
        <v>55</v>
      </c>
      <c r="B42" s="213">
        <v>4.2097488160900971E-4</v>
      </c>
      <c r="C42" s="213">
        <v>4.2721049818757436E-3</v>
      </c>
      <c r="D42" s="213">
        <v>2.6403035966703507E-2</v>
      </c>
      <c r="E42" s="213">
        <v>9.0676287224922478E-2</v>
      </c>
      <c r="F42" s="213">
        <v>0.16980170764851499</v>
      </c>
      <c r="G42" s="213">
        <v>0.20951075174281808</v>
      </c>
      <c r="H42" s="213">
        <v>0.20951075174281808</v>
      </c>
      <c r="I42" s="213">
        <v>0.20951075174281808</v>
      </c>
      <c r="J42" s="213">
        <v>0.20951075174281808</v>
      </c>
      <c r="L42" s="195" t="s">
        <v>55</v>
      </c>
      <c r="M42" s="214">
        <f>B42*' Binned Tree#s (hide)'!D$38</f>
        <v>0</v>
      </c>
      <c r="N42" s="214">
        <f>C42*' Binned Tree#s (hide)'!E$38</f>
        <v>0</v>
      </c>
      <c r="O42" s="214">
        <f>D42*' Binned Tree#s (hide)'!F$38</f>
        <v>0</v>
      </c>
      <c r="P42" s="214">
        <f>E42*' Binned Tree#s (hide)'!G$38</f>
        <v>0</v>
      </c>
      <c r="Q42" s="214">
        <f>F42*' Binned Tree#s (hide)'!H$38</f>
        <v>0</v>
      </c>
      <c r="R42" s="214">
        <f>G42*' Binned Tree#s (hide)'!I$38</f>
        <v>0</v>
      </c>
      <c r="S42" s="214">
        <f>H42*' Binned Tree#s (hide)'!J$38</f>
        <v>0</v>
      </c>
      <c r="T42" s="214">
        <f>I42*' Binned Tree#s (hide)'!K$38</f>
        <v>0</v>
      </c>
      <c r="U42" s="214">
        <f>J42*' Binned Tree#s (hide)'!L$38</f>
        <v>0</v>
      </c>
      <c r="V42" s="136">
        <f t="shared" si="79"/>
        <v>0</v>
      </c>
      <c r="X42" s="195" t="s">
        <v>55</v>
      </c>
      <c r="Y42" s="214">
        <f t="shared" si="80"/>
        <v>0</v>
      </c>
      <c r="Z42" s="214">
        <f t="shared" si="71"/>
        <v>0</v>
      </c>
      <c r="AA42" s="214">
        <f t="shared" si="72"/>
        <v>0</v>
      </c>
      <c r="AB42" s="214">
        <f t="shared" si="73"/>
        <v>0</v>
      </c>
      <c r="AC42" s="214">
        <f t="shared" si="74"/>
        <v>0</v>
      </c>
      <c r="AD42" s="214">
        <f t="shared" si="75"/>
        <v>0</v>
      </c>
      <c r="AE42" s="214">
        <f t="shared" si="76"/>
        <v>0</v>
      </c>
      <c r="AF42" s="214">
        <f t="shared" si="77"/>
        <v>0</v>
      </c>
      <c r="AG42" s="214">
        <f t="shared" si="78"/>
        <v>0</v>
      </c>
      <c r="AH42" s="136">
        <f t="shared" si="81"/>
        <v>0</v>
      </c>
    </row>
    <row r="43" spans="1:34" x14ac:dyDescent="0.3">
      <c r="A43" s="185"/>
      <c r="L43" s="200" t="s">
        <v>138</v>
      </c>
      <c r="M43" s="216">
        <f t="shared" ref="M43:U43" si="82">SUM(M34:M42)</f>
        <v>0</v>
      </c>
      <c r="N43" s="216">
        <f t="shared" si="82"/>
        <v>0</v>
      </c>
      <c r="O43" s="216">
        <f t="shared" si="82"/>
        <v>0</v>
      </c>
      <c r="P43" s="216">
        <f t="shared" si="82"/>
        <v>0</v>
      </c>
      <c r="Q43" s="216">
        <f t="shared" si="82"/>
        <v>0</v>
      </c>
      <c r="R43" s="216">
        <f t="shared" si="82"/>
        <v>0</v>
      </c>
      <c r="S43" s="216">
        <f t="shared" si="82"/>
        <v>0</v>
      </c>
      <c r="T43" s="216">
        <f t="shared" si="82"/>
        <v>0</v>
      </c>
      <c r="U43" s="216">
        <f t="shared" si="82"/>
        <v>0</v>
      </c>
      <c r="V43" s="217">
        <f t="shared" ref="V43" si="83">SUM(V34:V42)</f>
        <v>0</v>
      </c>
      <c r="X43" s="200" t="s">
        <v>138</v>
      </c>
      <c r="Y43" s="216">
        <f t="shared" ref="Y43:AG43" si="84">SUM(Y34:Y42)</f>
        <v>0</v>
      </c>
      <c r="Z43" s="216">
        <f t="shared" si="84"/>
        <v>0</v>
      </c>
      <c r="AA43" s="216">
        <f t="shared" si="84"/>
        <v>0</v>
      </c>
      <c r="AB43" s="216">
        <f t="shared" si="84"/>
        <v>0</v>
      </c>
      <c r="AC43" s="216">
        <f t="shared" si="84"/>
        <v>0</v>
      </c>
      <c r="AD43" s="216">
        <f t="shared" si="84"/>
        <v>0</v>
      </c>
      <c r="AE43" s="216">
        <f t="shared" si="84"/>
        <v>0</v>
      </c>
      <c r="AF43" s="216">
        <f t="shared" si="84"/>
        <v>0</v>
      </c>
      <c r="AG43" s="216">
        <f t="shared" si="84"/>
        <v>0</v>
      </c>
      <c r="AH43" s="217">
        <f t="shared" ref="AH43" si="85">SUM(AH34:AH42)</f>
        <v>0</v>
      </c>
    </row>
    <row r="44" spans="1:34" ht="28.8" x14ac:dyDescent="0.3">
      <c r="A44" s="185" t="s">
        <v>147</v>
      </c>
      <c r="B44" s="185">
        <v>2.2046199999999998</v>
      </c>
      <c r="U44" s="119" t="s">
        <v>213</v>
      </c>
      <c r="V44" s="136">
        <f>V43*0.001</f>
        <v>0</v>
      </c>
    </row>
    <row r="45" spans="1:34" x14ac:dyDescent="0.3">
      <c r="A45" s="185" t="s">
        <v>148</v>
      </c>
      <c r="B45" s="40">
        <v>2.92</v>
      </c>
    </row>
    <row r="47" spans="1:34" x14ac:dyDescent="0.3">
      <c r="A47" s="178" t="s">
        <v>150</v>
      </c>
      <c r="B47" s="179">
        <v>3.81</v>
      </c>
      <c r="C47" s="179">
        <v>11.43</v>
      </c>
      <c r="D47" s="179">
        <v>22.86</v>
      </c>
      <c r="E47" s="179">
        <v>38.1</v>
      </c>
      <c r="F47" s="179">
        <v>53.34</v>
      </c>
      <c r="G47" s="179">
        <v>68.58</v>
      </c>
      <c r="H47" s="179">
        <v>83.82</v>
      </c>
      <c r="I47" s="179">
        <v>99.06</v>
      </c>
      <c r="J47" s="179">
        <v>114.3</v>
      </c>
      <c r="L47" s="178" t="s">
        <v>150</v>
      </c>
      <c r="M47" s="179"/>
      <c r="N47" s="179"/>
      <c r="O47" s="179"/>
      <c r="P47" s="179"/>
      <c r="Q47" s="179"/>
      <c r="R47" s="179"/>
      <c r="S47" s="179"/>
      <c r="T47" s="179"/>
      <c r="U47" s="179"/>
      <c r="V47" s="178"/>
      <c r="X47" s="178" t="s">
        <v>150</v>
      </c>
      <c r="Y47" s="179"/>
      <c r="Z47" s="179"/>
      <c r="AA47" s="179"/>
      <c r="AB47" s="179"/>
      <c r="AC47" s="179"/>
      <c r="AD47" s="179"/>
      <c r="AE47" s="179"/>
      <c r="AF47" s="179"/>
      <c r="AG47" s="179"/>
      <c r="AH47" s="178"/>
    </row>
    <row r="48" spans="1:34" x14ac:dyDescent="0.3">
      <c r="A48" s="41" t="s">
        <v>136</v>
      </c>
      <c r="B48" s="41">
        <f>0.3937008*B47</f>
        <v>1.5000000480000002</v>
      </c>
      <c r="C48" s="41">
        <f t="shared" ref="C48" si="86">0.3937008*C47</f>
        <v>4.5000001440000004</v>
      </c>
      <c r="D48" s="41">
        <f t="shared" ref="D48" si="87">0.3937008*D47</f>
        <v>9.0000002880000007</v>
      </c>
      <c r="E48" s="41">
        <f t="shared" ref="E48" si="88">0.3937008*E47</f>
        <v>15.000000480000001</v>
      </c>
      <c r="F48" s="41">
        <f t="shared" ref="F48" si="89">0.3937008*F47</f>
        <v>21.000000672000002</v>
      </c>
      <c r="G48" s="41">
        <f t="shared" ref="G48" si="90">0.3937008*G47</f>
        <v>27.000000864</v>
      </c>
      <c r="H48" s="41">
        <f t="shared" ref="H48" si="91">0.3937008*H47</f>
        <v>33.000001056000002</v>
      </c>
      <c r="I48" s="41">
        <f t="shared" ref="I48" si="92">0.3937008*I47</f>
        <v>39.000001248000004</v>
      </c>
      <c r="J48" s="41">
        <f t="shared" ref="J48" si="93">0.3937008*J47</f>
        <v>45.000001439999998</v>
      </c>
      <c r="L48" s="41" t="s">
        <v>161</v>
      </c>
      <c r="M48" s="41">
        <v>1.5000000480000002</v>
      </c>
      <c r="N48" s="41">
        <v>4.5000001440000004</v>
      </c>
      <c r="O48" s="41">
        <v>9.0000002880000007</v>
      </c>
      <c r="P48" s="41">
        <v>15.000000480000001</v>
      </c>
      <c r="Q48" s="41">
        <v>21.000000672000002</v>
      </c>
      <c r="R48" s="41">
        <v>27.000000864</v>
      </c>
      <c r="S48" s="41">
        <v>33.000001056000002</v>
      </c>
      <c r="T48" s="41">
        <v>39.000001248000004</v>
      </c>
      <c r="U48" s="41">
        <v>45.000001439999998</v>
      </c>
      <c r="V48" s="182" t="s">
        <v>138</v>
      </c>
      <c r="X48" s="41" t="s">
        <v>162</v>
      </c>
      <c r="Y48" s="41">
        <v>1.5000000480000002</v>
      </c>
      <c r="Z48" s="41">
        <v>4.5000001440000004</v>
      </c>
      <c r="AA48" s="41">
        <v>9.0000002880000007</v>
      </c>
      <c r="AB48" s="41">
        <v>15.000000480000001</v>
      </c>
      <c r="AC48" s="41">
        <v>21.000000672000002</v>
      </c>
      <c r="AD48" s="41">
        <v>27.000000864</v>
      </c>
      <c r="AE48" s="41">
        <v>33.000001056000002</v>
      </c>
      <c r="AF48" s="41">
        <v>39.000001248000004</v>
      </c>
      <c r="AG48" s="41">
        <v>45.000001439999998</v>
      </c>
      <c r="AH48" s="182" t="s">
        <v>138</v>
      </c>
    </row>
    <row r="49" spans="1:34" x14ac:dyDescent="0.3">
      <c r="A49" s="187" t="s">
        <v>36</v>
      </c>
      <c r="B49" s="206">
        <v>1.3219625381819292E-4</v>
      </c>
      <c r="C49" s="206">
        <v>7.0511599543836138E-4</v>
      </c>
      <c r="D49" s="206">
        <v>1.5486012440842282E-3</v>
      </c>
      <c r="E49" s="206">
        <v>3.5544913786726578E-3</v>
      </c>
      <c r="F49" s="206">
        <v>5.7380012288135553E-3</v>
      </c>
      <c r="G49" s="206">
        <v>8.390328368498309E-3</v>
      </c>
      <c r="H49" s="206">
        <v>1.1197259533877494E-2</v>
      </c>
      <c r="I49" s="206">
        <v>1.4018627483874583E-2</v>
      </c>
      <c r="J49" s="206">
        <v>1.6899564468871829E-2</v>
      </c>
      <c r="L49" s="187" t="s">
        <v>36</v>
      </c>
      <c r="M49" s="207">
        <f>B49*' Binned Tree#s (hide)'!D$30</f>
        <v>0</v>
      </c>
      <c r="N49" s="207">
        <f>C49*' Binned Tree#s (hide)'!E$30</f>
        <v>0</v>
      </c>
      <c r="O49" s="207">
        <f>D49*' Binned Tree#s (hide)'!F$30</f>
        <v>0</v>
      </c>
      <c r="P49" s="207">
        <f>E49*' Binned Tree#s (hide)'!G$30</f>
        <v>0</v>
      </c>
      <c r="Q49" s="207">
        <f>F49*' Binned Tree#s (hide)'!H$30</f>
        <v>0</v>
      </c>
      <c r="R49" s="207">
        <f>G49*' Binned Tree#s (hide)'!I$30</f>
        <v>0</v>
      </c>
      <c r="S49" s="207">
        <f>H49*' Binned Tree#s (hide)'!J$30</f>
        <v>0</v>
      </c>
      <c r="T49" s="207">
        <f>I49*' Binned Tree#s (hide)'!K$30</f>
        <v>0</v>
      </c>
      <c r="U49" s="207">
        <f>J49*' Binned Tree#s (hide)'!L$30</f>
        <v>0</v>
      </c>
      <c r="V49" s="136">
        <f>SUM(M49:U49)</f>
        <v>0</v>
      </c>
      <c r="X49" s="187" t="s">
        <v>36</v>
      </c>
      <c r="Y49" s="207">
        <f>M49*$B$59*$B$60</f>
        <v>0</v>
      </c>
      <c r="Z49" s="207">
        <f t="shared" ref="Z49:Z57" si="94">N49*$B$59*$B$60</f>
        <v>0</v>
      </c>
      <c r="AA49" s="207">
        <f t="shared" ref="AA49:AA57" si="95">O49*$B$59*$B$60</f>
        <v>0</v>
      </c>
      <c r="AB49" s="207">
        <f t="shared" ref="AB49:AB57" si="96">P49*$B$59*$B$60</f>
        <v>0</v>
      </c>
      <c r="AC49" s="207">
        <f t="shared" ref="AC49:AC57" si="97">Q49*$B$59*$B$60</f>
        <v>0</v>
      </c>
      <c r="AD49" s="207">
        <f t="shared" ref="AD49:AD57" si="98">R49*$B$59*$B$60</f>
        <v>0</v>
      </c>
      <c r="AE49" s="207">
        <f t="shared" ref="AE49:AE57" si="99">S49*$B$59*$B$60</f>
        <v>0</v>
      </c>
      <c r="AF49" s="207">
        <f t="shared" ref="AF49:AF57" si="100">T49*$B$59*$B$60</f>
        <v>0</v>
      </c>
      <c r="AG49" s="207">
        <f t="shared" ref="AG49:AG57" si="101">U49*$B$59*$B$60</f>
        <v>0</v>
      </c>
      <c r="AH49" s="136">
        <f>SUM(Y49:AG49)</f>
        <v>0</v>
      </c>
    </row>
    <row r="50" spans="1:34" x14ac:dyDescent="0.3">
      <c r="A50" s="185" t="s">
        <v>37</v>
      </c>
      <c r="B50" s="210">
        <v>8.3310834441921742E-5</v>
      </c>
      <c r="C50" s="210">
        <v>1.4406592096708015E-3</v>
      </c>
      <c r="D50" s="210">
        <v>3.0267037322547442E-3</v>
      </c>
      <c r="E50" s="210">
        <v>4.9677056310513962E-3</v>
      </c>
      <c r="F50" s="210">
        <v>6.3612905399668823E-3</v>
      </c>
      <c r="G50" s="210">
        <v>7.6064996721161024E-3</v>
      </c>
      <c r="H50" s="210">
        <v>8.7156243788767997E-3</v>
      </c>
      <c r="I50" s="210">
        <v>9.3689430883508278E-3</v>
      </c>
      <c r="J50" s="210">
        <v>9.9107601646854192E-3</v>
      </c>
      <c r="L50" s="185" t="s">
        <v>37</v>
      </c>
      <c r="M50" s="211">
        <f>B50*' Binned Tree#s (hide)'!D$31</f>
        <v>0</v>
      </c>
      <c r="N50" s="211">
        <f>C50*' Binned Tree#s (hide)'!E$31</f>
        <v>0</v>
      </c>
      <c r="O50" s="211">
        <f>D50*' Binned Tree#s (hide)'!F$31</f>
        <v>0</v>
      </c>
      <c r="P50" s="211">
        <f>E50*' Binned Tree#s (hide)'!G$31</f>
        <v>0</v>
      </c>
      <c r="Q50" s="211">
        <f>F50*' Binned Tree#s (hide)'!H$31</f>
        <v>0</v>
      </c>
      <c r="R50" s="211">
        <f>G50*' Binned Tree#s (hide)'!I$31</f>
        <v>0</v>
      </c>
      <c r="S50" s="211">
        <f>H50*' Binned Tree#s (hide)'!J$31</f>
        <v>0</v>
      </c>
      <c r="T50" s="211">
        <f>I50*' Binned Tree#s (hide)'!K$31</f>
        <v>0</v>
      </c>
      <c r="U50" s="211">
        <f>J50*' Binned Tree#s (hide)'!L$31</f>
        <v>0</v>
      </c>
      <c r="V50" s="136">
        <f t="shared" ref="V50:V57" si="102">SUM(M50:U50)</f>
        <v>0</v>
      </c>
      <c r="X50" s="185" t="s">
        <v>37</v>
      </c>
      <c r="Y50" s="211">
        <f t="shared" ref="Y50:Y57" si="103">M50*$B$59*$B$60</f>
        <v>0</v>
      </c>
      <c r="Z50" s="211">
        <f t="shared" si="94"/>
        <v>0</v>
      </c>
      <c r="AA50" s="211">
        <f t="shared" si="95"/>
        <v>0</v>
      </c>
      <c r="AB50" s="211">
        <f t="shared" si="96"/>
        <v>0</v>
      </c>
      <c r="AC50" s="211">
        <f t="shared" si="97"/>
        <v>0</v>
      </c>
      <c r="AD50" s="211">
        <f t="shared" si="98"/>
        <v>0</v>
      </c>
      <c r="AE50" s="211">
        <f t="shared" si="99"/>
        <v>0</v>
      </c>
      <c r="AF50" s="211">
        <f t="shared" si="100"/>
        <v>0</v>
      </c>
      <c r="AG50" s="211">
        <f t="shared" si="101"/>
        <v>0</v>
      </c>
      <c r="AH50" s="136">
        <f t="shared" ref="AH50:AH57" si="104">SUM(Y50:AG50)</f>
        <v>0</v>
      </c>
    </row>
    <row r="51" spans="1:34" x14ac:dyDescent="0.3">
      <c r="A51" s="185" t="s">
        <v>38</v>
      </c>
      <c r="B51" s="210">
        <v>8.5187887588395898E-5</v>
      </c>
      <c r="C51" s="210">
        <v>5.6679053333150804E-4</v>
      </c>
      <c r="D51" s="210">
        <v>1.1137322243475072E-3</v>
      </c>
      <c r="E51" s="210">
        <v>1.7549562366126464E-3</v>
      </c>
      <c r="F51" s="210">
        <v>2.1707515836248176E-3</v>
      </c>
      <c r="G51" s="210">
        <v>2.1228379309834837E-3</v>
      </c>
      <c r="H51" s="210">
        <v>2.0779849954312094E-3</v>
      </c>
      <c r="I51" s="210">
        <v>1.9974229681008764E-3</v>
      </c>
      <c r="J51" s="210">
        <v>1.9210132673299156E-3</v>
      </c>
      <c r="L51" s="185" t="s">
        <v>38</v>
      </c>
      <c r="M51" s="211">
        <f>B51*' Binned Tree#s (hide)'!D$32</f>
        <v>0</v>
      </c>
      <c r="N51" s="211">
        <f>C51*' Binned Tree#s (hide)'!E$32</f>
        <v>0</v>
      </c>
      <c r="O51" s="211">
        <f>D51*' Binned Tree#s (hide)'!F$32</f>
        <v>0</v>
      </c>
      <c r="P51" s="211">
        <f>E51*' Binned Tree#s (hide)'!G$32</f>
        <v>0</v>
      </c>
      <c r="Q51" s="211">
        <f>F51*' Binned Tree#s (hide)'!H$32</f>
        <v>0</v>
      </c>
      <c r="R51" s="211">
        <f>G51*' Binned Tree#s (hide)'!I$32</f>
        <v>0</v>
      </c>
      <c r="S51" s="211">
        <f>H51*' Binned Tree#s (hide)'!J$32</f>
        <v>0</v>
      </c>
      <c r="T51" s="211">
        <f>I51*' Binned Tree#s (hide)'!K$32</f>
        <v>0</v>
      </c>
      <c r="U51" s="211">
        <f>J51*' Binned Tree#s (hide)'!L$32</f>
        <v>0</v>
      </c>
      <c r="V51" s="136">
        <f t="shared" si="102"/>
        <v>0</v>
      </c>
      <c r="X51" s="185" t="s">
        <v>38</v>
      </c>
      <c r="Y51" s="211">
        <f t="shared" si="103"/>
        <v>0</v>
      </c>
      <c r="Z51" s="211">
        <f t="shared" si="94"/>
        <v>0</v>
      </c>
      <c r="AA51" s="211">
        <f t="shared" si="95"/>
        <v>0</v>
      </c>
      <c r="AB51" s="211">
        <f t="shared" si="96"/>
        <v>0</v>
      </c>
      <c r="AC51" s="211">
        <f t="shared" si="97"/>
        <v>0</v>
      </c>
      <c r="AD51" s="211">
        <f t="shared" si="98"/>
        <v>0</v>
      </c>
      <c r="AE51" s="211">
        <f t="shared" si="99"/>
        <v>0</v>
      </c>
      <c r="AF51" s="211">
        <f t="shared" si="100"/>
        <v>0</v>
      </c>
      <c r="AG51" s="211">
        <f t="shared" si="101"/>
        <v>0</v>
      </c>
      <c r="AH51" s="136">
        <f t="shared" si="104"/>
        <v>0</v>
      </c>
    </row>
    <row r="52" spans="1:34" x14ac:dyDescent="0.3">
      <c r="A52" s="185" t="s">
        <v>39</v>
      </c>
      <c r="B52" s="210">
        <v>-3.1804993269760494E-3</v>
      </c>
      <c r="C52" s="210">
        <v>-2.3228728703520572E-2</v>
      </c>
      <c r="D52" s="210">
        <v>-6.261974523715115E-2</v>
      </c>
      <c r="E52" s="210">
        <v>-0.11803711885624131</v>
      </c>
      <c r="F52" s="210">
        <v>-0.17272127083811945</v>
      </c>
      <c r="G52" s="210">
        <v>-0.22589716560109696</v>
      </c>
      <c r="H52" s="210">
        <v>-0.27729016133128698</v>
      </c>
      <c r="I52" s="210">
        <v>-0.32701009383909924</v>
      </c>
      <c r="J52" s="210">
        <v>-0.37541778462602876</v>
      </c>
      <c r="L52" s="185" t="s">
        <v>39</v>
      </c>
      <c r="M52" s="211">
        <f>B52*' Binned Tree#s (hide)'!D$33</f>
        <v>0</v>
      </c>
      <c r="N52" s="211">
        <f>C52*' Binned Tree#s (hide)'!E$33</f>
        <v>0</v>
      </c>
      <c r="O52" s="211">
        <f>D52*' Binned Tree#s (hide)'!F$33</f>
        <v>0</v>
      </c>
      <c r="P52" s="211">
        <f>E52*' Binned Tree#s (hide)'!G$33</f>
        <v>0</v>
      </c>
      <c r="Q52" s="211">
        <f>F52*' Binned Tree#s (hide)'!H$33</f>
        <v>0</v>
      </c>
      <c r="R52" s="211">
        <f>G52*' Binned Tree#s (hide)'!I$33</f>
        <v>0</v>
      </c>
      <c r="S52" s="211">
        <f>H52*' Binned Tree#s (hide)'!J$33</f>
        <v>0</v>
      </c>
      <c r="T52" s="211">
        <f>I52*' Binned Tree#s (hide)'!K$33</f>
        <v>0</v>
      </c>
      <c r="U52" s="211">
        <f>J52*' Binned Tree#s (hide)'!L$33</f>
        <v>0</v>
      </c>
      <c r="V52" s="136">
        <f t="shared" si="102"/>
        <v>0</v>
      </c>
      <c r="X52" s="185" t="s">
        <v>39</v>
      </c>
      <c r="Y52" s="211">
        <f t="shared" si="103"/>
        <v>0</v>
      </c>
      <c r="Z52" s="211">
        <f t="shared" si="94"/>
        <v>0</v>
      </c>
      <c r="AA52" s="211">
        <f t="shared" si="95"/>
        <v>0</v>
      </c>
      <c r="AB52" s="211">
        <f t="shared" si="96"/>
        <v>0</v>
      </c>
      <c r="AC52" s="211">
        <f t="shared" si="97"/>
        <v>0</v>
      </c>
      <c r="AD52" s="211">
        <f t="shared" si="98"/>
        <v>0</v>
      </c>
      <c r="AE52" s="211">
        <f t="shared" si="99"/>
        <v>0</v>
      </c>
      <c r="AF52" s="211">
        <f t="shared" si="100"/>
        <v>0</v>
      </c>
      <c r="AG52" s="211">
        <f t="shared" si="101"/>
        <v>0</v>
      </c>
      <c r="AH52" s="136">
        <f t="shared" si="104"/>
        <v>0</v>
      </c>
    </row>
    <row r="53" spans="1:34" x14ac:dyDescent="0.3">
      <c r="A53" s="185" t="s">
        <v>40</v>
      </c>
      <c r="B53" s="210">
        <v>-1.0345561684245363E-3</v>
      </c>
      <c r="C53" s="210">
        <v>-3.7309514255407508E-3</v>
      </c>
      <c r="D53" s="210">
        <v>-1.2654001140441747E-2</v>
      </c>
      <c r="E53" s="210">
        <v>-3.3673753879349726E-2</v>
      </c>
      <c r="F53" s="210">
        <v>-6.6478537962644552E-2</v>
      </c>
      <c r="G53" s="210">
        <v>-6.6767629451849955E-2</v>
      </c>
      <c r="H53" s="210">
        <v>-6.665089855895226E-2</v>
      </c>
      <c r="I53" s="210">
        <v>-6.6800583044938022E-2</v>
      </c>
      <c r="J53" s="210">
        <v>-6.6941304516101238E-2</v>
      </c>
      <c r="L53" s="185" t="s">
        <v>40</v>
      </c>
      <c r="M53" s="211">
        <f>B53*' Binned Tree#s (hide)'!D$34</f>
        <v>0</v>
      </c>
      <c r="N53" s="211">
        <f>C53*' Binned Tree#s (hide)'!E$34</f>
        <v>0</v>
      </c>
      <c r="O53" s="211">
        <f>D53*' Binned Tree#s (hide)'!F$34</f>
        <v>0</v>
      </c>
      <c r="P53" s="211">
        <f>E53*' Binned Tree#s (hide)'!G$34</f>
        <v>0</v>
      </c>
      <c r="Q53" s="211">
        <f>F53*' Binned Tree#s (hide)'!H$34</f>
        <v>0</v>
      </c>
      <c r="R53" s="211">
        <f>G53*' Binned Tree#s (hide)'!I$34</f>
        <v>0</v>
      </c>
      <c r="S53" s="211">
        <f>H53*' Binned Tree#s (hide)'!J$34</f>
        <v>0</v>
      </c>
      <c r="T53" s="211">
        <f>I53*' Binned Tree#s (hide)'!K$34</f>
        <v>0</v>
      </c>
      <c r="U53" s="211">
        <f>J53*' Binned Tree#s (hide)'!L$34</f>
        <v>0</v>
      </c>
      <c r="V53" s="136">
        <f t="shared" si="102"/>
        <v>0</v>
      </c>
      <c r="X53" s="185" t="s">
        <v>40</v>
      </c>
      <c r="Y53" s="211">
        <f t="shared" si="103"/>
        <v>0</v>
      </c>
      <c r="Z53" s="211">
        <f t="shared" si="94"/>
        <v>0</v>
      </c>
      <c r="AA53" s="211">
        <f t="shared" si="95"/>
        <v>0</v>
      </c>
      <c r="AB53" s="211">
        <f t="shared" si="96"/>
        <v>0</v>
      </c>
      <c r="AC53" s="211">
        <f t="shared" si="97"/>
        <v>0</v>
      </c>
      <c r="AD53" s="211">
        <f t="shared" si="98"/>
        <v>0</v>
      </c>
      <c r="AE53" s="211">
        <f t="shared" si="99"/>
        <v>0</v>
      </c>
      <c r="AF53" s="211">
        <f t="shared" si="100"/>
        <v>0</v>
      </c>
      <c r="AG53" s="211">
        <f t="shared" si="101"/>
        <v>0</v>
      </c>
      <c r="AH53" s="136">
        <f t="shared" si="104"/>
        <v>0</v>
      </c>
    </row>
    <row r="54" spans="1:34" x14ac:dyDescent="0.3">
      <c r="A54" s="185" t="s">
        <v>41</v>
      </c>
      <c r="B54" s="210">
        <v>-3.5394917090433194E-3</v>
      </c>
      <c r="C54" s="210">
        <v>-3.6376971897111587E-2</v>
      </c>
      <c r="D54" s="210">
        <v>-0.14218862454991649</v>
      </c>
      <c r="E54" s="210">
        <v>-0.36790446782158526</v>
      </c>
      <c r="F54" s="210">
        <v>-0.36796624700005137</v>
      </c>
      <c r="G54" s="210">
        <v>-0.36811799609394524</v>
      </c>
      <c r="H54" s="210">
        <v>-0.36806814171478713</v>
      </c>
      <c r="I54" s="210">
        <v>-0.36815663095378154</v>
      </c>
      <c r="J54" s="210">
        <v>-0.36823577851410688</v>
      </c>
      <c r="L54" s="185" t="s">
        <v>41</v>
      </c>
      <c r="M54" s="211">
        <f>B54*' Binned Tree#s (hide)'!D$35</f>
        <v>0</v>
      </c>
      <c r="N54" s="211">
        <f>C54*' Binned Tree#s (hide)'!E$35</f>
        <v>0</v>
      </c>
      <c r="O54" s="211">
        <f>D54*' Binned Tree#s (hide)'!F$35</f>
        <v>0</v>
      </c>
      <c r="P54" s="211">
        <f>E54*' Binned Tree#s (hide)'!G$35</f>
        <v>0</v>
      </c>
      <c r="Q54" s="211">
        <f>F54*' Binned Tree#s (hide)'!H$35</f>
        <v>0</v>
      </c>
      <c r="R54" s="211">
        <f>G54*' Binned Tree#s (hide)'!I$35</f>
        <v>0</v>
      </c>
      <c r="S54" s="211">
        <f>H54*' Binned Tree#s (hide)'!J$35</f>
        <v>0</v>
      </c>
      <c r="T54" s="211">
        <f>I54*' Binned Tree#s (hide)'!K$35</f>
        <v>0</v>
      </c>
      <c r="U54" s="211">
        <f>J54*' Binned Tree#s (hide)'!L$35</f>
        <v>0</v>
      </c>
      <c r="V54" s="136">
        <f t="shared" si="102"/>
        <v>0</v>
      </c>
      <c r="X54" s="185" t="s">
        <v>41</v>
      </c>
      <c r="Y54" s="211">
        <f t="shared" si="103"/>
        <v>0</v>
      </c>
      <c r="Z54" s="211">
        <f t="shared" si="94"/>
        <v>0</v>
      </c>
      <c r="AA54" s="211">
        <f t="shared" si="95"/>
        <v>0</v>
      </c>
      <c r="AB54" s="211">
        <f t="shared" si="96"/>
        <v>0</v>
      </c>
      <c r="AC54" s="211">
        <f t="shared" si="97"/>
        <v>0</v>
      </c>
      <c r="AD54" s="211">
        <f t="shared" si="98"/>
        <v>0</v>
      </c>
      <c r="AE54" s="211">
        <f t="shared" si="99"/>
        <v>0</v>
      </c>
      <c r="AF54" s="211">
        <f t="shared" si="100"/>
        <v>0</v>
      </c>
      <c r="AG54" s="211">
        <f t="shared" si="101"/>
        <v>0</v>
      </c>
      <c r="AH54" s="136">
        <f t="shared" si="104"/>
        <v>0</v>
      </c>
    </row>
    <row r="55" spans="1:34" x14ac:dyDescent="0.3">
      <c r="A55" s="185" t="s">
        <v>53</v>
      </c>
      <c r="B55" s="210">
        <v>-4.1198084528790015E-2</v>
      </c>
      <c r="C55" s="210">
        <v>-0.29856987032780907</v>
      </c>
      <c r="D55" s="210">
        <v>-0.81356382155615103</v>
      </c>
      <c r="E55" s="210">
        <v>-1.5443904653573211</v>
      </c>
      <c r="F55" s="210">
        <v>-2.268257909821811</v>
      </c>
      <c r="G55" s="210">
        <v>-2.9707586714653433</v>
      </c>
      <c r="H55" s="210">
        <v>-3.6496775440029325</v>
      </c>
      <c r="I55" s="210">
        <v>-4.3056896789218726</v>
      </c>
      <c r="J55" s="210">
        <v>-4.9400614293483462</v>
      </c>
      <c r="L55" s="185" t="s">
        <v>53</v>
      </c>
      <c r="M55" s="211">
        <f>B55*' Binned Tree#s (hide)'!D$36</f>
        <v>0</v>
      </c>
      <c r="N55" s="211">
        <f>C55*' Binned Tree#s (hide)'!E$36</f>
        <v>0</v>
      </c>
      <c r="O55" s="211">
        <f>D55*' Binned Tree#s (hide)'!F$36</f>
        <v>0</v>
      </c>
      <c r="P55" s="211">
        <f>E55*' Binned Tree#s (hide)'!G$36</f>
        <v>0</v>
      </c>
      <c r="Q55" s="211">
        <f>F55*' Binned Tree#s (hide)'!H$36</f>
        <v>0</v>
      </c>
      <c r="R55" s="211">
        <f>G55*' Binned Tree#s (hide)'!I$36</f>
        <v>0</v>
      </c>
      <c r="S55" s="211">
        <f>H55*' Binned Tree#s (hide)'!J$36</f>
        <v>0</v>
      </c>
      <c r="T55" s="211">
        <f>I55*' Binned Tree#s (hide)'!K$36</f>
        <v>0</v>
      </c>
      <c r="U55" s="211">
        <f>J55*' Binned Tree#s (hide)'!L$36</f>
        <v>0</v>
      </c>
      <c r="V55" s="136">
        <f t="shared" si="102"/>
        <v>0</v>
      </c>
      <c r="X55" s="185" t="s">
        <v>53</v>
      </c>
      <c r="Y55" s="211">
        <f t="shared" si="103"/>
        <v>0</v>
      </c>
      <c r="Z55" s="211">
        <f t="shared" si="94"/>
        <v>0</v>
      </c>
      <c r="AA55" s="211">
        <f t="shared" si="95"/>
        <v>0</v>
      </c>
      <c r="AB55" s="211">
        <f t="shared" si="96"/>
        <v>0</v>
      </c>
      <c r="AC55" s="211">
        <f t="shared" si="97"/>
        <v>0</v>
      </c>
      <c r="AD55" s="211">
        <f t="shared" si="98"/>
        <v>0</v>
      </c>
      <c r="AE55" s="211">
        <f t="shared" si="99"/>
        <v>0</v>
      </c>
      <c r="AF55" s="211">
        <f t="shared" si="100"/>
        <v>0</v>
      </c>
      <c r="AG55" s="211">
        <f t="shared" si="101"/>
        <v>0</v>
      </c>
      <c r="AH55" s="136">
        <f t="shared" si="104"/>
        <v>0</v>
      </c>
    </row>
    <row r="56" spans="1:34" x14ac:dyDescent="0.3">
      <c r="A56" s="185" t="s">
        <v>54</v>
      </c>
      <c r="B56" s="210">
        <v>7.8537868113969528E-5</v>
      </c>
      <c r="C56" s="210">
        <v>3.9618950877211696E-4</v>
      </c>
      <c r="D56" s="210">
        <v>1.1451962410984038E-3</v>
      </c>
      <c r="E56" s="210">
        <v>2.6749150476285928E-3</v>
      </c>
      <c r="F56" s="210">
        <v>4.1110635714505109E-3</v>
      </c>
      <c r="G56" s="210">
        <v>5.6754657090630455E-3</v>
      </c>
      <c r="H56" s="210">
        <v>7.2909446133920964E-3</v>
      </c>
      <c r="I56" s="210">
        <v>8.7457170382645704E-3</v>
      </c>
      <c r="J56" s="210">
        <v>9.8707312016472586E-3</v>
      </c>
      <c r="L56" s="185" t="s">
        <v>54</v>
      </c>
      <c r="M56" s="211">
        <f>B56*' Binned Tree#s (hide)'!D$37</f>
        <v>0</v>
      </c>
      <c r="N56" s="211">
        <f>C56*' Binned Tree#s (hide)'!E$37</f>
        <v>0</v>
      </c>
      <c r="O56" s="211">
        <f>D56*' Binned Tree#s (hide)'!F$37</f>
        <v>0</v>
      </c>
      <c r="P56" s="211">
        <f>E56*' Binned Tree#s (hide)'!G$37</f>
        <v>0</v>
      </c>
      <c r="Q56" s="211">
        <f>F56*' Binned Tree#s (hide)'!H$37</f>
        <v>0</v>
      </c>
      <c r="R56" s="211">
        <f>G56*' Binned Tree#s (hide)'!I$37</f>
        <v>0</v>
      </c>
      <c r="S56" s="211">
        <f>H56*' Binned Tree#s (hide)'!J$37</f>
        <v>0</v>
      </c>
      <c r="T56" s="211">
        <f>I56*' Binned Tree#s (hide)'!K$37</f>
        <v>0</v>
      </c>
      <c r="U56" s="211">
        <f>J56*' Binned Tree#s (hide)'!L$37</f>
        <v>0</v>
      </c>
      <c r="V56" s="136">
        <f t="shared" si="102"/>
        <v>0</v>
      </c>
      <c r="X56" s="185" t="s">
        <v>54</v>
      </c>
      <c r="Y56" s="211">
        <f t="shared" si="103"/>
        <v>0</v>
      </c>
      <c r="Z56" s="211">
        <f t="shared" si="94"/>
        <v>0</v>
      </c>
      <c r="AA56" s="211">
        <f t="shared" si="95"/>
        <v>0</v>
      </c>
      <c r="AB56" s="211">
        <f t="shared" si="96"/>
        <v>0</v>
      </c>
      <c r="AC56" s="211">
        <f t="shared" si="97"/>
        <v>0</v>
      </c>
      <c r="AD56" s="211">
        <f t="shared" si="98"/>
        <v>0</v>
      </c>
      <c r="AE56" s="211">
        <f t="shared" si="99"/>
        <v>0</v>
      </c>
      <c r="AF56" s="211">
        <f t="shared" si="100"/>
        <v>0</v>
      </c>
      <c r="AG56" s="211">
        <f t="shared" si="101"/>
        <v>0</v>
      </c>
      <c r="AH56" s="136">
        <f t="shared" si="104"/>
        <v>0</v>
      </c>
    </row>
    <row r="57" spans="1:34" x14ac:dyDescent="0.3">
      <c r="A57" s="195" t="s">
        <v>55</v>
      </c>
      <c r="B57" s="213">
        <v>3.6613267609036238E-4</v>
      </c>
      <c r="C57" s="213">
        <v>1.2274784175265296E-3</v>
      </c>
      <c r="D57" s="213">
        <v>2.3128666382801286E-3</v>
      </c>
      <c r="E57" s="213">
        <v>3.8115515123527126E-3</v>
      </c>
      <c r="F57" s="213">
        <v>4.9513695483176818E-3</v>
      </c>
      <c r="G57" s="213">
        <v>5.8846056885270412E-3</v>
      </c>
      <c r="H57" s="213">
        <v>5.8160746438445663E-3</v>
      </c>
      <c r="I57" s="213">
        <v>5.6929834832169322E-3</v>
      </c>
      <c r="J57" s="213">
        <v>5.5811480529199447E-3</v>
      </c>
      <c r="L57" s="195" t="s">
        <v>55</v>
      </c>
      <c r="M57" s="214">
        <f>B57*' Binned Tree#s (hide)'!D$38</f>
        <v>0</v>
      </c>
      <c r="N57" s="214">
        <f>C57*' Binned Tree#s (hide)'!E$38</f>
        <v>0</v>
      </c>
      <c r="O57" s="214">
        <f>D57*' Binned Tree#s (hide)'!F$38</f>
        <v>0</v>
      </c>
      <c r="P57" s="214">
        <f>E57*' Binned Tree#s (hide)'!G$38</f>
        <v>0</v>
      </c>
      <c r="Q57" s="214">
        <f>F57*' Binned Tree#s (hide)'!H$38</f>
        <v>0</v>
      </c>
      <c r="R57" s="214">
        <f>G57*' Binned Tree#s (hide)'!I$38</f>
        <v>0</v>
      </c>
      <c r="S57" s="214">
        <f>H57*' Binned Tree#s (hide)'!J$38</f>
        <v>0</v>
      </c>
      <c r="T57" s="214">
        <f>I57*' Binned Tree#s (hide)'!K$38</f>
        <v>0</v>
      </c>
      <c r="U57" s="214">
        <f>J57*' Binned Tree#s (hide)'!L$38</f>
        <v>0</v>
      </c>
      <c r="V57" s="136">
        <f t="shared" si="102"/>
        <v>0</v>
      </c>
      <c r="X57" s="195" t="s">
        <v>55</v>
      </c>
      <c r="Y57" s="214">
        <f t="shared" si="103"/>
        <v>0</v>
      </c>
      <c r="Z57" s="214">
        <f t="shared" si="94"/>
        <v>0</v>
      </c>
      <c r="AA57" s="214">
        <f t="shared" si="95"/>
        <v>0</v>
      </c>
      <c r="AB57" s="214">
        <f t="shared" si="96"/>
        <v>0</v>
      </c>
      <c r="AC57" s="214">
        <f t="shared" si="97"/>
        <v>0</v>
      </c>
      <c r="AD57" s="214">
        <f t="shared" si="98"/>
        <v>0</v>
      </c>
      <c r="AE57" s="214">
        <f t="shared" si="99"/>
        <v>0</v>
      </c>
      <c r="AF57" s="214">
        <f t="shared" si="100"/>
        <v>0</v>
      </c>
      <c r="AG57" s="214">
        <f t="shared" si="101"/>
        <v>0</v>
      </c>
      <c r="AH57" s="136">
        <f t="shared" si="104"/>
        <v>0</v>
      </c>
    </row>
    <row r="58" spans="1:34" x14ac:dyDescent="0.3">
      <c r="L58" s="200" t="s">
        <v>138</v>
      </c>
      <c r="M58" s="216">
        <f t="shared" ref="M58:U58" si="105">SUM(M49:M57)</f>
        <v>0</v>
      </c>
      <c r="N58" s="216">
        <f t="shared" si="105"/>
        <v>0</v>
      </c>
      <c r="O58" s="216">
        <f t="shared" si="105"/>
        <v>0</v>
      </c>
      <c r="P58" s="216">
        <f t="shared" si="105"/>
        <v>0</v>
      </c>
      <c r="Q58" s="216">
        <f t="shared" si="105"/>
        <v>0</v>
      </c>
      <c r="R58" s="216">
        <f t="shared" si="105"/>
        <v>0</v>
      </c>
      <c r="S58" s="216">
        <f t="shared" si="105"/>
        <v>0</v>
      </c>
      <c r="T58" s="216">
        <f t="shared" si="105"/>
        <v>0</v>
      </c>
      <c r="U58" s="216">
        <f t="shared" si="105"/>
        <v>0</v>
      </c>
      <c r="V58" s="217">
        <f t="shared" ref="V58" si="106">SUM(V49:V57)</f>
        <v>0</v>
      </c>
      <c r="X58" s="200" t="s">
        <v>138</v>
      </c>
      <c r="Y58" s="216">
        <f t="shared" ref="Y58:AG58" si="107">SUM(Y49:Y57)</f>
        <v>0</v>
      </c>
      <c r="Z58" s="216">
        <f t="shared" si="107"/>
        <v>0</v>
      </c>
      <c r="AA58" s="216">
        <f t="shared" si="107"/>
        <v>0</v>
      </c>
      <c r="AB58" s="216">
        <f t="shared" si="107"/>
        <v>0</v>
      </c>
      <c r="AC58" s="216">
        <f t="shared" si="107"/>
        <v>0</v>
      </c>
      <c r="AD58" s="216">
        <f t="shared" si="107"/>
        <v>0</v>
      </c>
      <c r="AE58" s="216">
        <f t="shared" si="107"/>
        <v>0</v>
      </c>
      <c r="AF58" s="216">
        <f t="shared" si="107"/>
        <v>0</v>
      </c>
      <c r="AG58" s="216">
        <f t="shared" si="107"/>
        <v>0</v>
      </c>
      <c r="AH58" s="217">
        <f t="shared" ref="AH58" si="108">SUM(AH49:AH57)</f>
        <v>0</v>
      </c>
    </row>
    <row r="59" spans="1:34" ht="28.8" x14ac:dyDescent="0.3">
      <c r="A59" s="185" t="s">
        <v>147</v>
      </c>
      <c r="B59" s="185">
        <v>2.2046199999999998</v>
      </c>
      <c r="U59" s="119" t="s">
        <v>213</v>
      </c>
      <c r="V59" s="136">
        <f>V58*0.001</f>
        <v>0</v>
      </c>
    </row>
    <row r="60" spans="1:34" x14ac:dyDescent="0.3">
      <c r="A60" s="185" t="s">
        <v>148</v>
      </c>
      <c r="B60" s="40">
        <v>0.53</v>
      </c>
    </row>
  </sheetData>
  <sheetProtection selectLockedCells="1" selectUnlockedCell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1"/>
  <sheetViews>
    <sheetView zoomScale="75" zoomScaleNormal="75" workbookViewId="0">
      <selection activeCell="C31" sqref="C31"/>
    </sheetView>
  </sheetViews>
  <sheetFormatPr defaultColWidth="9.109375" defaultRowHeight="14.4" x14ac:dyDescent="0.3"/>
  <cols>
    <col min="1" max="1" width="23.88671875" style="18" customWidth="1"/>
    <col min="2" max="11" width="9.109375" style="18"/>
    <col min="12" max="12" width="13.109375" style="18" customWidth="1"/>
    <col min="13" max="14" width="9.33203125" style="18" bestFit="1" customWidth="1"/>
    <col min="15" max="15" width="10.44140625" style="18" bestFit="1" customWidth="1"/>
    <col min="16" max="16" width="9.6640625" style="18" customWidth="1"/>
    <col min="17" max="18" width="11.5546875" style="18" bestFit="1" customWidth="1"/>
    <col min="19" max="21" width="9.33203125" style="18" bestFit="1" customWidth="1"/>
    <col min="22" max="22" width="11.5546875" style="18" bestFit="1" customWidth="1"/>
    <col min="23" max="23" width="9.109375" style="18"/>
    <col min="24" max="24" width="13.109375" style="18" customWidth="1"/>
    <col min="25" max="35" width="9.109375" style="18"/>
    <col min="36" max="36" width="13.109375" style="18" customWidth="1"/>
    <col min="37" max="16384" width="9.109375" style="18"/>
  </cols>
  <sheetData>
    <row r="1" spans="1:46" x14ac:dyDescent="0.3">
      <c r="L1" s="18" t="s">
        <v>165</v>
      </c>
      <c r="X1" s="18" t="s">
        <v>166</v>
      </c>
      <c r="AJ1" s="18" t="s">
        <v>173</v>
      </c>
    </row>
    <row r="2" spans="1:46" x14ac:dyDescent="0.3">
      <c r="A2" s="64" t="s">
        <v>153</v>
      </c>
      <c r="B2" s="65">
        <v>3.81</v>
      </c>
      <c r="C2" s="65">
        <v>11.43</v>
      </c>
      <c r="D2" s="65">
        <v>22.86</v>
      </c>
      <c r="E2" s="65">
        <v>38.1</v>
      </c>
      <c r="F2" s="65">
        <v>53.34</v>
      </c>
      <c r="G2" s="65">
        <v>68.58</v>
      </c>
      <c r="H2" s="65">
        <v>83.82</v>
      </c>
      <c r="I2" s="65">
        <v>99.06</v>
      </c>
      <c r="J2" s="65">
        <v>114.3</v>
      </c>
      <c r="L2" s="64" t="s">
        <v>170</v>
      </c>
      <c r="M2" s="65"/>
      <c r="N2" s="65"/>
      <c r="O2" s="65"/>
      <c r="P2" s="65"/>
      <c r="Q2" s="65"/>
      <c r="R2" s="65"/>
      <c r="S2" s="65"/>
      <c r="T2" s="65"/>
      <c r="U2" s="65"/>
      <c r="V2" s="64"/>
      <c r="X2" s="64" t="s">
        <v>170</v>
      </c>
      <c r="Y2" s="65"/>
      <c r="Z2" s="65"/>
      <c r="AA2" s="65"/>
      <c r="AB2" s="65"/>
      <c r="AC2" s="65"/>
      <c r="AD2" s="65"/>
      <c r="AE2" s="65"/>
      <c r="AF2" s="65"/>
      <c r="AG2" s="65"/>
      <c r="AH2" s="64"/>
      <c r="AJ2" s="66" t="s">
        <v>174</v>
      </c>
      <c r="AK2" s="67"/>
      <c r="AL2" s="67"/>
      <c r="AM2" s="67"/>
      <c r="AN2" s="67"/>
      <c r="AO2" s="67"/>
      <c r="AP2" s="67"/>
      <c r="AQ2" s="67"/>
      <c r="AR2" s="67"/>
      <c r="AS2" s="67"/>
      <c r="AT2" s="66"/>
    </row>
    <row r="3" spans="1:46" x14ac:dyDescent="0.3">
      <c r="A3" s="68" t="s">
        <v>136</v>
      </c>
      <c r="B3" s="68">
        <f>0.3937008*B2</f>
        <v>1.5000000480000002</v>
      </c>
      <c r="C3" s="68">
        <f t="shared" ref="C3:J3" si="0">0.3937008*C2</f>
        <v>4.5000001440000004</v>
      </c>
      <c r="D3" s="68">
        <f t="shared" si="0"/>
        <v>9.0000002880000007</v>
      </c>
      <c r="E3" s="68">
        <f t="shared" si="0"/>
        <v>15.000000480000001</v>
      </c>
      <c r="F3" s="68">
        <f t="shared" si="0"/>
        <v>21.000000672000002</v>
      </c>
      <c r="G3" s="68">
        <f t="shared" si="0"/>
        <v>27.000000864</v>
      </c>
      <c r="H3" s="68">
        <f t="shared" si="0"/>
        <v>33.000001056000002</v>
      </c>
      <c r="I3" s="68">
        <f t="shared" si="0"/>
        <v>39.000001248000004</v>
      </c>
      <c r="J3" s="68">
        <f t="shared" si="0"/>
        <v>45.000001439999998</v>
      </c>
      <c r="L3" s="68" t="s">
        <v>171</v>
      </c>
      <c r="M3" s="88">
        <v>1.5000000480000002</v>
      </c>
      <c r="N3" s="88">
        <v>4.5000001440000004</v>
      </c>
      <c r="O3" s="88">
        <v>9.0000002880000007</v>
      </c>
      <c r="P3" s="88">
        <v>15.000000480000001</v>
      </c>
      <c r="Q3" s="88">
        <v>21.000000672000002</v>
      </c>
      <c r="R3" s="88">
        <v>27.000000864</v>
      </c>
      <c r="S3" s="88">
        <v>33.000001056000002</v>
      </c>
      <c r="T3" s="88">
        <v>39.000001248000004</v>
      </c>
      <c r="U3" s="88">
        <v>45.000001439999998</v>
      </c>
      <c r="V3" s="69" t="s">
        <v>138</v>
      </c>
      <c r="X3" s="68" t="s">
        <v>162</v>
      </c>
      <c r="Y3" s="68">
        <v>1.5000000480000002</v>
      </c>
      <c r="Z3" s="68">
        <v>4.5000001440000004</v>
      </c>
      <c r="AA3" s="68">
        <v>9.0000002880000007</v>
      </c>
      <c r="AB3" s="68">
        <v>15.000000480000001</v>
      </c>
      <c r="AC3" s="68">
        <v>21.000000672000002</v>
      </c>
      <c r="AD3" s="68">
        <v>27.000000864</v>
      </c>
      <c r="AE3" s="68">
        <v>33.000001056000002</v>
      </c>
      <c r="AF3" s="68">
        <v>39.000001248000004</v>
      </c>
      <c r="AG3" s="68">
        <v>45.000001439999998</v>
      </c>
      <c r="AH3" s="69" t="s">
        <v>138</v>
      </c>
      <c r="AJ3" s="70" t="s">
        <v>162</v>
      </c>
      <c r="AK3" s="70">
        <v>1.5000000480000002</v>
      </c>
      <c r="AL3" s="70">
        <v>4.5000001440000004</v>
      </c>
      <c r="AM3" s="70">
        <v>9.0000002880000007</v>
      </c>
      <c r="AN3" s="70">
        <v>15.000000480000001</v>
      </c>
      <c r="AO3" s="70">
        <v>21.000000672000002</v>
      </c>
      <c r="AP3" s="70">
        <v>27.000000864</v>
      </c>
      <c r="AQ3" s="70">
        <v>33.000001056000002</v>
      </c>
      <c r="AR3" s="70">
        <v>39.000001248000004</v>
      </c>
      <c r="AS3" s="70">
        <v>45.000001439999998</v>
      </c>
      <c r="AT3" s="71" t="s">
        <v>138</v>
      </c>
    </row>
    <row r="4" spans="1:46" x14ac:dyDescent="0.3">
      <c r="A4" s="73" t="s">
        <v>36</v>
      </c>
      <c r="B4" s="74">
        <v>3.9897916560140603</v>
      </c>
      <c r="C4" s="89">
        <v>18.267665216827325</v>
      </c>
      <c r="D4" s="89">
        <v>45.779626333564494</v>
      </c>
      <c r="E4" s="89">
        <v>107.47935457627364</v>
      </c>
      <c r="F4" s="89">
        <v>177.8861339859676</v>
      </c>
      <c r="G4" s="89">
        <v>266.11824496740269</v>
      </c>
      <c r="H4" s="89">
        <v>364.2969198626862</v>
      </c>
      <c r="I4" s="89">
        <v>460.52978015919291</v>
      </c>
      <c r="J4" s="89">
        <v>559.72239390573827</v>
      </c>
      <c r="L4" s="73" t="s">
        <v>36</v>
      </c>
      <c r="M4" s="90">
        <f>B4*' Binned Tree#s (hide)'!D$30</f>
        <v>0</v>
      </c>
      <c r="N4" s="90">
        <f>C4*' Binned Tree#s (hide)'!E$30</f>
        <v>0</v>
      </c>
      <c r="O4" s="90">
        <f>D4*' Binned Tree#s (hide)'!F$30</f>
        <v>0</v>
      </c>
      <c r="P4" s="90">
        <f>E4*' Binned Tree#s (hide)'!G$30</f>
        <v>0</v>
      </c>
      <c r="Q4" s="90">
        <f>F4*' Binned Tree#s (hide)'!H$30</f>
        <v>0</v>
      </c>
      <c r="R4" s="90">
        <f>G4*' Binned Tree#s (hide)'!I$30</f>
        <v>0</v>
      </c>
      <c r="S4" s="90">
        <f>H4*' Binned Tree#s (hide)'!J$30</f>
        <v>0</v>
      </c>
      <c r="T4" s="90">
        <f>I4*' Binned Tree#s (hide)'!K$30</f>
        <v>0</v>
      </c>
      <c r="U4" s="90">
        <f>J4*' Binned Tree#s (hide)'!L$30</f>
        <v>0</v>
      </c>
      <c r="V4" s="91">
        <f>SUM(M4:U4)</f>
        <v>0</v>
      </c>
      <c r="X4" s="73" t="s">
        <v>36</v>
      </c>
      <c r="Y4" s="81">
        <f>M4*$B$14*$B$15</f>
        <v>0</v>
      </c>
      <c r="Z4" s="81">
        <f t="shared" ref="Z4:AG12" si="1">N4*$B$14*$B$15</f>
        <v>0</v>
      </c>
      <c r="AA4" s="81">
        <f t="shared" si="1"/>
        <v>0</v>
      </c>
      <c r="AB4" s="81">
        <f t="shared" si="1"/>
        <v>0</v>
      </c>
      <c r="AC4" s="81">
        <f t="shared" si="1"/>
        <v>0</v>
      </c>
      <c r="AD4" s="81">
        <f t="shared" si="1"/>
        <v>0</v>
      </c>
      <c r="AE4" s="81">
        <f t="shared" si="1"/>
        <v>0</v>
      </c>
      <c r="AF4" s="81">
        <f t="shared" si="1"/>
        <v>0</v>
      </c>
      <c r="AG4" s="81">
        <f t="shared" si="1"/>
        <v>0</v>
      </c>
      <c r="AH4" s="63">
        <f>SUM(Y4:AG4)</f>
        <v>0</v>
      </c>
      <c r="AJ4" s="76" t="s">
        <v>36</v>
      </c>
      <c r="AK4" s="83">
        <f>Y4+Y19</f>
        <v>0</v>
      </c>
      <c r="AL4" s="83">
        <f t="shared" ref="AL4:AS4" si="2">Z4+Z19</f>
        <v>0</v>
      </c>
      <c r="AM4" s="83">
        <f t="shared" si="2"/>
        <v>0</v>
      </c>
      <c r="AN4" s="83">
        <f t="shared" si="2"/>
        <v>0</v>
      </c>
      <c r="AO4" s="83">
        <f t="shared" si="2"/>
        <v>0</v>
      </c>
      <c r="AP4" s="83">
        <f t="shared" si="2"/>
        <v>0</v>
      </c>
      <c r="AQ4" s="83">
        <f t="shared" si="2"/>
        <v>0</v>
      </c>
      <c r="AR4" s="83">
        <f t="shared" si="2"/>
        <v>0</v>
      </c>
      <c r="AS4" s="83">
        <f t="shared" si="2"/>
        <v>0</v>
      </c>
      <c r="AT4" s="92">
        <f>SUM(AK4:AS4)</f>
        <v>0</v>
      </c>
    </row>
    <row r="5" spans="1:46" x14ac:dyDescent="0.3">
      <c r="A5" s="72" t="s">
        <v>37</v>
      </c>
      <c r="B5" s="75">
        <v>2.3502572280339362</v>
      </c>
      <c r="C5" s="93">
        <v>41.057360608827842</v>
      </c>
      <c r="D5" s="93">
        <v>90.089205462587728</v>
      </c>
      <c r="E5" s="93">
        <v>152.0003855340037</v>
      </c>
      <c r="F5" s="93">
        <v>195.16873782161781</v>
      </c>
      <c r="G5" s="93">
        <v>241.58384457065523</v>
      </c>
      <c r="H5" s="93">
        <v>281.08248874935259</v>
      </c>
      <c r="I5" s="93">
        <v>307.16510941075035</v>
      </c>
      <c r="J5" s="93">
        <v>327.0083269338553</v>
      </c>
      <c r="L5" s="72" t="s">
        <v>37</v>
      </c>
      <c r="M5" s="94">
        <f>B5*' Binned Tree#s (hide)'!D$31</f>
        <v>0</v>
      </c>
      <c r="N5" s="94">
        <f>C5*' Binned Tree#s (hide)'!E$31</f>
        <v>0</v>
      </c>
      <c r="O5" s="94">
        <f>D5*' Binned Tree#s (hide)'!F$31</f>
        <v>0</v>
      </c>
      <c r="P5" s="94">
        <f>E5*' Binned Tree#s (hide)'!G$31</f>
        <v>0</v>
      </c>
      <c r="Q5" s="94">
        <f>F5*' Binned Tree#s (hide)'!H$31</f>
        <v>0</v>
      </c>
      <c r="R5" s="94">
        <f>G5*' Binned Tree#s (hide)'!I$31</f>
        <v>0</v>
      </c>
      <c r="S5" s="94">
        <f>H5*' Binned Tree#s (hide)'!J$31</f>
        <v>0</v>
      </c>
      <c r="T5" s="94">
        <f>I5*' Binned Tree#s (hide)'!K$31</f>
        <v>0</v>
      </c>
      <c r="U5" s="94">
        <f>J5*' Binned Tree#s (hide)'!L$31</f>
        <v>0</v>
      </c>
      <c r="V5" s="91">
        <f t="shared" ref="V5:V12" si="3">SUM(M5:U5)</f>
        <v>0</v>
      </c>
      <c r="X5" s="72" t="s">
        <v>37</v>
      </c>
      <c r="Y5" s="82">
        <f t="shared" ref="Y5:Y12" si="4">M5*$B$14*$B$15</f>
        <v>0</v>
      </c>
      <c r="Z5" s="82">
        <f t="shared" si="1"/>
        <v>0</v>
      </c>
      <c r="AA5" s="82">
        <f t="shared" si="1"/>
        <v>0</v>
      </c>
      <c r="AB5" s="82">
        <f t="shared" si="1"/>
        <v>0</v>
      </c>
      <c r="AC5" s="82">
        <f t="shared" si="1"/>
        <v>0</v>
      </c>
      <c r="AD5" s="82">
        <f t="shared" si="1"/>
        <v>0</v>
      </c>
      <c r="AE5" s="82">
        <f t="shared" si="1"/>
        <v>0</v>
      </c>
      <c r="AF5" s="82">
        <f t="shared" si="1"/>
        <v>0</v>
      </c>
      <c r="AG5" s="82">
        <f t="shared" si="1"/>
        <v>0</v>
      </c>
      <c r="AH5" s="63">
        <f t="shared" ref="AH5:AH12" si="5">SUM(Y5:AG5)</f>
        <v>0</v>
      </c>
      <c r="AJ5" s="76" t="s">
        <v>37</v>
      </c>
      <c r="AK5" s="83">
        <f t="shared" ref="AK5:AS5" si="6">Y5+Y20</f>
        <v>0</v>
      </c>
      <c r="AL5" s="83">
        <f t="shared" si="6"/>
        <v>0</v>
      </c>
      <c r="AM5" s="83">
        <f t="shared" si="6"/>
        <v>0</v>
      </c>
      <c r="AN5" s="83">
        <f t="shared" si="6"/>
        <v>0</v>
      </c>
      <c r="AO5" s="83">
        <f t="shared" si="6"/>
        <v>0</v>
      </c>
      <c r="AP5" s="83">
        <f t="shared" si="6"/>
        <v>0</v>
      </c>
      <c r="AQ5" s="83">
        <f t="shared" si="6"/>
        <v>0</v>
      </c>
      <c r="AR5" s="83">
        <f t="shared" si="6"/>
        <v>0</v>
      </c>
      <c r="AS5" s="83">
        <f t="shared" si="6"/>
        <v>0</v>
      </c>
      <c r="AT5" s="92">
        <f t="shared" ref="AT5:AT12" si="7">SUM(AK5:AS5)</f>
        <v>0</v>
      </c>
    </row>
    <row r="6" spans="1:46" x14ac:dyDescent="0.3">
      <c r="A6" s="72" t="s">
        <v>38</v>
      </c>
      <c r="B6" s="75">
        <v>4.1751182954031645</v>
      </c>
      <c r="C6" s="93">
        <v>24.869339070223937</v>
      </c>
      <c r="D6" s="93">
        <v>56.275231746723506</v>
      </c>
      <c r="E6" s="93">
        <v>91.361399373706263</v>
      </c>
      <c r="F6" s="93">
        <v>120.82051700972741</v>
      </c>
      <c r="G6" s="93">
        <v>119.35415696552782</v>
      </c>
      <c r="H6" s="93">
        <v>117.98146778544691</v>
      </c>
      <c r="I6" s="93">
        <v>115.51592964663664</v>
      </c>
      <c r="J6" s="93">
        <v>112.92307181926316</v>
      </c>
      <c r="L6" s="72" t="s">
        <v>38</v>
      </c>
      <c r="M6" s="94">
        <f>B6*' Binned Tree#s (hide)'!D$32</f>
        <v>0</v>
      </c>
      <c r="N6" s="94">
        <f>C6*' Binned Tree#s (hide)'!E$32</f>
        <v>0</v>
      </c>
      <c r="O6" s="94">
        <f>D6*' Binned Tree#s (hide)'!F$32</f>
        <v>0</v>
      </c>
      <c r="P6" s="94">
        <f>E6*' Binned Tree#s (hide)'!G$32</f>
        <v>0</v>
      </c>
      <c r="Q6" s="94">
        <f>F6*' Binned Tree#s (hide)'!H$32</f>
        <v>0</v>
      </c>
      <c r="R6" s="94">
        <f>G6*' Binned Tree#s (hide)'!I$32</f>
        <v>0</v>
      </c>
      <c r="S6" s="94">
        <f>H6*' Binned Tree#s (hide)'!J$32</f>
        <v>0</v>
      </c>
      <c r="T6" s="94">
        <f>I6*' Binned Tree#s (hide)'!K$32</f>
        <v>0</v>
      </c>
      <c r="U6" s="94">
        <f>J6*' Binned Tree#s (hide)'!L$32</f>
        <v>0</v>
      </c>
      <c r="V6" s="91">
        <f t="shared" si="3"/>
        <v>0</v>
      </c>
      <c r="X6" s="72" t="s">
        <v>38</v>
      </c>
      <c r="Y6" s="82">
        <f t="shared" si="4"/>
        <v>0</v>
      </c>
      <c r="Z6" s="82">
        <f t="shared" si="1"/>
        <v>0</v>
      </c>
      <c r="AA6" s="82">
        <f t="shared" si="1"/>
        <v>0</v>
      </c>
      <c r="AB6" s="82">
        <f t="shared" si="1"/>
        <v>0</v>
      </c>
      <c r="AC6" s="82">
        <f t="shared" si="1"/>
        <v>0</v>
      </c>
      <c r="AD6" s="82">
        <f t="shared" si="1"/>
        <v>0</v>
      </c>
      <c r="AE6" s="82">
        <f t="shared" si="1"/>
        <v>0</v>
      </c>
      <c r="AF6" s="82">
        <f t="shared" si="1"/>
        <v>0</v>
      </c>
      <c r="AG6" s="82">
        <f t="shared" si="1"/>
        <v>0</v>
      </c>
      <c r="AH6" s="63">
        <f t="shared" si="5"/>
        <v>0</v>
      </c>
      <c r="AJ6" s="76" t="s">
        <v>38</v>
      </c>
      <c r="AK6" s="83">
        <f t="shared" ref="AK6:AS6" si="8">Y6+Y21</f>
        <v>0</v>
      </c>
      <c r="AL6" s="83">
        <f t="shared" si="8"/>
        <v>0</v>
      </c>
      <c r="AM6" s="83">
        <f t="shared" si="8"/>
        <v>0</v>
      </c>
      <c r="AN6" s="83">
        <f t="shared" si="8"/>
        <v>0</v>
      </c>
      <c r="AO6" s="83">
        <f t="shared" si="8"/>
        <v>0</v>
      </c>
      <c r="AP6" s="83">
        <f t="shared" si="8"/>
        <v>0</v>
      </c>
      <c r="AQ6" s="83">
        <f t="shared" si="8"/>
        <v>0</v>
      </c>
      <c r="AR6" s="83">
        <f t="shared" si="8"/>
        <v>0</v>
      </c>
      <c r="AS6" s="83">
        <f t="shared" si="8"/>
        <v>0</v>
      </c>
      <c r="AT6" s="92">
        <f t="shared" si="7"/>
        <v>0</v>
      </c>
    </row>
    <row r="7" spans="1:46" x14ac:dyDescent="0.3">
      <c r="A7" s="72" t="s">
        <v>39</v>
      </c>
      <c r="B7" s="75">
        <v>3.8749165999743544</v>
      </c>
      <c r="C7" s="93">
        <v>29.171038143137004</v>
      </c>
      <c r="D7" s="93">
        <v>82.926757915242746</v>
      </c>
      <c r="E7" s="93">
        <v>141.98963032830204</v>
      </c>
      <c r="F7" s="93">
        <v>196.45622031616614</v>
      </c>
      <c r="G7" s="93">
        <v>229.08180772844588</v>
      </c>
      <c r="H7" s="93">
        <v>258.04169044740451</v>
      </c>
      <c r="I7" s="93">
        <v>273.14394816383623</v>
      </c>
      <c r="J7" s="93">
        <v>273.31644999952709</v>
      </c>
      <c r="L7" s="72" t="s">
        <v>39</v>
      </c>
      <c r="M7" s="94">
        <f>B7*' Binned Tree#s (hide)'!D$33</f>
        <v>0</v>
      </c>
      <c r="N7" s="94">
        <f>C7*' Binned Tree#s (hide)'!E$33</f>
        <v>0</v>
      </c>
      <c r="O7" s="94">
        <f>D7*' Binned Tree#s (hide)'!F$33</f>
        <v>0</v>
      </c>
      <c r="P7" s="94">
        <f>E7*' Binned Tree#s (hide)'!G$33</f>
        <v>0</v>
      </c>
      <c r="Q7" s="94">
        <f>F7*' Binned Tree#s (hide)'!H$33</f>
        <v>0</v>
      </c>
      <c r="R7" s="94">
        <f>G7*' Binned Tree#s (hide)'!I$33</f>
        <v>0</v>
      </c>
      <c r="S7" s="94">
        <f>H7*' Binned Tree#s (hide)'!J$33</f>
        <v>0</v>
      </c>
      <c r="T7" s="94">
        <f>I7*' Binned Tree#s (hide)'!K$33</f>
        <v>0</v>
      </c>
      <c r="U7" s="94">
        <f>J7*' Binned Tree#s (hide)'!L$33</f>
        <v>0</v>
      </c>
      <c r="V7" s="91">
        <f t="shared" si="3"/>
        <v>0</v>
      </c>
      <c r="X7" s="72" t="s">
        <v>39</v>
      </c>
      <c r="Y7" s="82">
        <f t="shared" si="4"/>
        <v>0</v>
      </c>
      <c r="Z7" s="82">
        <f t="shared" si="1"/>
        <v>0</v>
      </c>
      <c r="AA7" s="82">
        <f t="shared" si="1"/>
        <v>0</v>
      </c>
      <c r="AB7" s="82">
        <f t="shared" si="1"/>
        <v>0</v>
      </c>
      <c r="AC7" s="82">
        <f t="shared" si="1"/>
        <v>0</v>
      </c>
      <c r="AD7" s="82">
        <f t="shared" si="1"/>
        <v>0</v>
      </c>
      <c r="AE7" s="82">
        <f t="shared" si="1"/>
        <v>0</v>
      </c>
      <c r="AF7" s="82">
        <f t="shared" si="1"/>
        <v>0</v>
      </c>
      <c r="AG7" s="82">
        <f t="shared" si="1"/>
        <v>0</v>
      </c>
      <c r="AH7" s="63">
        <f t="shared" si="5"/>
        <v>0</v>
      </c>
      <c r="AJ7" s="76" t="s">
        <v>39</v>
      </c>
      <c r="AK7" s="83">
        <f t="shared" ref="AK7:AS7" si="9">Y7+Y22</f>
        <v>0</v>
      </c>
      <c r="AL7" s="83">
        <f t="shared" si="9"/>
        <v>0</v>
      </c>
      <c r="AM7" s="83">
        <f t="shared" si="9"/>
        <v>0</v>
      </c>
      <c r="AN7" s="83">
        <f t="shared" si="9"/>
        <v>0</v>
      </c>
      <c r="AO7" s="83">
        <f t="shared" si="9"/>
        <v>0</v>
      </c>
      <c r="AP7" s="83">
        <f t="shared" si="9"/>
        <v>0</v>
      </c>
      <c r="AQ7" s="83">
        <f t="shared" si="9"/>
        <v>0</v>
      </c>
      <c r="AR7" s="83">
        <f t="shared" si="9"/>
        <v>0</v>
      </c>
      <c r="AS7" s="83">
        <f t="shared" si="9"/>
        <v>0</v>
      </c>
      <c r="AT7" s="92">
        <f t="shared" si="7"/>
        <v>0</v>
      </c>
    </row>
    <row r="8" spans="1:46" x14ac:dyDescent="0.3">
      <c r="A8" s="72" t="s">
        <v>40</v>
      </c>
      <c r="B8" s="75">
        <v>4.2527572198902073</v>
      </c>
      <c r="C8" s="93">
        <v>12.517902269373453</v>
      </c>
      <c r="D8" s="93">
        <v>49.519425799221132</v>
      </c>
      <c r="E8" s="93">
        <v>134.12112412155454</v>
      </c>
      <c r="F8" s="93">
        <v>216.79551622650732</v>
      </c>
      <c r="G8" s="93">
        <v>210.62963907895124</v>
      </c>
      <c r="H8" s="93">
        <v>211.51895490926404</v>
      </c>
      <c r="I8" s="93">
        <v>206.93658872196022</v>
      </c>
      <c r="J8" s="93">
        <v>202.17467600034769</v>
      </c>
      <c r="L8" s="72" t="s">
        <v>40</v>
      </c>
      <c r="M8" s="94">
        <f>B8*' Binned Tree#s (hide)'!D$34</f>
        <v>0</v>
      </c>
      <c r="N8" s="94">
        <f>C8*' Binned Tree#s (hide)'!E$34</f>
        <v>0</v>
      </c>
      <c r="O8" s="94">
        <f>D8*' Binned Tree#s (hide)'!F$34</f>
        <v>0</v>
      </c>
      <c r="P8" s="94">
        <f>E8*' Binned Tree#s (hide)'!G$34</f>
        <v>0</v>
      </c>
      <c r="Q8" s="94">
        <f>F8*' Binned Tree#s (hide)'!H$34</f>
        <v>0</v>
      </c>
      <c r="R8" s="94">
        <f>G8*' Binned Tree#s (hide)'!I$34</f>
        <v>0</v>
      </c>
      <c r="S8" s="94">
        <f>H8*' Binned Tree#s (hide)'!J$34</f>
        <v>0</v>
      </c>
      <c r="T8" s="94">
        <f>I8*' Binned Tree#s (hide)'!K$34</f>
        <v>0</v>
      </c>
      <c r="U8" s="94">
        <f>J8*' Binned Tree#s (hide)'!L$34</f>
        <v>0</v>
      </c>
      <c r="V8" s="91">
        <f t="shared" si="3"/>
        <v>0</v>
      </c>
      <c r="X8" s="72" t="s">
        <v>40</v>
      </c>
      <c r="Y8" s="82">
        <f t="shared" si="4"/>
        <v>0</v>
      </c>
      <c r="Z8" s="82">
        <f t="shared" si="1"/>
        <v>0</v>
      </c>
      <c r="AA8" s="82">
        <f t="shared" si="1"/>
        <v>0</v>
      </c>
      <c r="AB8" s="82">
        <f t="shared" si="1"/>
        <v>0</v>
      </c>
      <c r="AC8" s="82">
        <f t="shared" si="1"/>
        <v>0</v>
      </c>
      <c r="AD8" s="82">
        <f t="shared" si="1"/>
        <v>0</v>
      </c>
      <c r="AE8" s="82">
        <f t="shared" si="1"/>
        <v>0</v>
      </c>
      <c r="AF8" s="82">
        <f t="shared" si="1"/>
        <v>0</v>
      </c>
      <c r="AG8" s="82">
        <f t="shared" si="1"/>
        <v>0</v>
      </c>
      <c r="AH8" s="63">
        <f t="shared" si="5"/>
        <v>0</v>
      </c>
      <c r="AJ8" s="76" t="s">
        <v>40</v>
      </c>
      <c r="AK8" s="83">
        <f t="shared" ref="AK8:AS8" si="10">Y8+Y23</f>
        <v>0</v>
      </c>
      <c r="AL8" s="83">
        <f t="shared" si="10"/>
        <v>0</v>
      </c>
      <c r="AM8" s="83">
        <f t="shared" si="10"/>
        <v>0</v>
      </c>
      <c r="AN8" s="83">
        <f t="shared" si="10"/>
        <v>0</v>
      </c>
      <c r="AO8" s="83">
        <f t="shared" si="10"/>
        <v>0</v>
      </c>
      <c r="AP8" s="83">
        <f t="shared" si="10"/>
        <v>0</v>
      </c>
      <c r="AQ8" s="83">
        <f t="shared" si="10"/>
        <v>0</v>
      </c>
      <c r="AR8" s="83">
        <f t="shared" si="10"/>
        <v>0</v>
      </c>
      <c r="AS8" s="83">
        <f t="shared" si="10"/>
        <v>0</v>
      </c>
      <c r="AT8" s="92">
        <f t="shared" si="7"/>
        <v>0</v>
      </c>
    </row>
    <row r="9" spans="1:46" x14ac:dyDescent="0.3">
      <c r="A9" s="72" t="s">
        <v>41</v>
      </c>
      <c r="B9" s="75">
        <v>1.4145825786113249</v>
      </c>
      <c r="C9" s="93">
        <v>11.670425386598907</v>
      </c>
      <c r="D9" s="93">
        <v>54.720992427548254</v>
      </c>
      <c r="E9" s="93">
        <v>132.01639480753792</v>
      </c>
      <c r="F9" s="93">
        <v>130.49359190083882</v>
      </c>
      <c r="G9" s="93">
        <v>127.17832719060786</v>
      </c>
      <c r="H9" s="93">
        <v>127.37465124562891</v>
      </c>
      <c r="I9" s="93">
        <v>124.66604476133847</v>
      </c>
      <c r="J9" s="93">
        <v>121.86181378399526</v>
      </c>
      <c r="L9" s="72" t="s">
        <v>41</v>
      </c>
      <c r="M9" s="94">
        <f>B9*' Binned Tree#s (hide)'!D$35</f>
        <v>0</v>
      </c>
      <c r="N9" s="94">
        <f>C9*' Binned Tree#s (hide)'!E$35</f>
        <v>0</v>
      </c>
      <c r="O9" s="94">
        <f>D9*' Binned Tree#s (hide)'!F$35</f>
        <v>0</v>
      </c>
      <c r="P9" s="94">
        <f>E9*' Binned Tree#s (hide)'!G$35</f>
        <v>0</v>
      </c>
      <c r="Q9" s="94">
        <f>F9*' Binned Tree#s (hide)'!H$35</f>
        <v>0</v>
      </c>
      <c r="R9" s="94">
        <f>G9*' Binned Tree#s (hide)'!I$35</f>
        <v>0</v>
      </c>
      <c r="S9" s="94">
        <f>H9*' Binned Tree#s (hide)'!J$35</f>
        <v>0</v>
      </c>
      <c r="T9" s="94">
        <f>I9*' Binned Tree#s (hide)'!K$35</f>
        <v>0</v>
      </c>
      <c r="U9" s="94">
        <f>J9*' Binned Tree#s (hide)'!L$35</f>
        <v>0</v>
      </c>
      <c r="V9" s="91">
        <f t="shared" si="3"/>
        <v>0</v>
      </c>
      <c r="X9" s="72" t="s">
        <v>41</v>
      </c>
      <c r="Y9" s="82">
        <f t="shared" si="4"/>
        <v>0</v>
      </c>
      <c r="Z9" s="82">
        <f t="shared" si="1"/>
        <v>0</v>
      </c>
      <c r="AA9" s="82">
        <f t="shared" si="1"/>
        <v>0</v>
      </c>
      <c r="AB9" s="82">
        <f t="shared" si="1"/>
        <v>0</v>
      </c>
      <c r="AC9" s="82">
        <f t="shared" si="1"/>
        <v>0</v>
      </c>
      <c r="AD9" s="82">
        <f t="shared" si="1"/>
        <v>0</v>
      </c>
      <c r="AE9" s="82">
        <f t="shared" si="1"/>
        <v>0</v>
      </c>
      <c r="AF9" s="82">
        <f t="shared" si="1"/>
        <v>0</v>
      </c>
      <c r="AG9" s="82">
        <f t="shared" si="1"/>
        <v>0</v>
      </c>
      <c r="AH9" s="63">
        <f t="shared" si="5"/>
        <v>0</v>
      </c>
      <c r="AJ9" s="76" t="s">
        <v>41</v>
      </c>
      <c r="AK9" s="83">
        <f t="shared" ref="AK9:AS9" si="11">Y9+Y24</f>
        <v>0</v>
      </c>
      <c r="AL9" s="83">
        <f t="shared" si="11"/>
        <v>0</v>
      </c>
      <c r="AM9" s="83">
        <f t="shared" si="11"/>
        <v>0</v>
      </c>
      <c r="AN9" s="83">
        <f t="shared" si="11"/>
        <v>0</v>
      </c>
      <c r="AO9" s="83">
        <f t="shared" si="11"/>
        <v>0</v>
      </c>
      <c r="AP9" s="83">
        <f t="shared" si="11"/>
        <v>0</v>
      </c>
      <c r="AQ9" s="83">
        <f t="shared" si="11"/>
        <v>0</v>
      </c>
      <c r="AR9" s="83">
        <f t="shared" si="11"/>
        <v>0</v>
      </c>
      <c r="AS9" s="83">
        <f t="shared" si="11"/>
        <v>0</v>
      </c>
      <c r="AT9" s="92">
        <f t="shared" si="7"/>
        <v>0</v>
      </c>
    </row>
    <row r="10" spans="1:46" x14ac:dyDescent="0.3">
      <c r="A10" s="72" t="s">
        <v>53</v>
      </c>
      <c r="B10" s="75">
        <v>4.3333908845571862</v>
      </c>
      <c r="C10" s="93">
        <v>28.704171358014026</v>
      </c>
      <c r="D10" s="93">
        <v>89.359359759704716</v>
      </c>
      <c r="E10" s="93">
        <v>156.00591571109243</v>
      </c>
      <c r="F10" s="93">
        <v>200.10526752460365</v>
      </c>
      <c r="G10" s="93">
        <v>235.30519210827742</v>
      </c>
      <c r="H10" s="93">
        <v>253.11249496110969</v>
      </c>
      <c r="I10" s="93">
        <v>252.52545432121639</v>
      </c>
      <c r="J10" s="93">
        <v>244.44103108752833</v>
      </c>
      <c r="L10" s="72" t="s">
        <v>53</v>
      </c>
      <c r="M10" s="94">
        <f>B10*' Binned Tree#s (hide)'!D$36</f>
        <v>0</v>
      </c>
      <c r="N10" s="94">
        <f>C10*' Binned Tree#s (hide)'!E$36</f>
        <v>0</v>
      </c>
      <c r="O10" s="94">
        <f>D10*' Binned Tree#s (hide)'!F$36</f>
        <v>0</v>
      </c>
      <c r="P10" s="94">
        <f>E10*' Binned Tree#s (hide)'!G$36</f>
        <v>0</v>
      </c>
      <c r="Q10" s="94">
        <f>F10*' Binned Tree#s (hide)'!H$36</f>
        <v>0</v>
      </c>
      <c r="R10" s="94">
        <f>G10*' Binned Tree#s (hide)'!I$36</f>
        <v>0</v>
      </c>
      <c r="S10" s="94">
        <f>H10*' Binned Tree#s (hide)'!J$36</f>
        <v>0</v>
      </c>
      <c r="T10" s="94">
        <f>I10*' Binned Tree#s (hide)'!K$36</f>
        <v>0</v>
      </c>
      <c r="U10" s="94">
        <f>J10*' Binned Tree#s (hide)'!L$36</f>
        <v>0</v>
      </c>
      <c r="V10" s="91">
        <f t="shared" si="3"/>
        <v>0</v>
      </c>
      <c r="X10" s="72" t="s">
        <v>53</v>
      </c>
      <c r="Y10" s="82">
        <f t="shared" si="4"/>
        <v>0</v>
      </c>
      <c r="Z10" s="82">
        <f t="shared" si="1"/>
        <v>0</v>
      </c>
      <c r="AA10" s="82">
        <f t="shared" si="1"/>
        <v>0</v>
      </c>
      <c r="AB10" s="82">
        <f t="shared" si="1"/>
        <v>0</v>
      </c>
      <c r="AC10" s="82">
        <f t="shared" si="1"/>
        <v>0</v>
      </c>
      <c r="AD10" s="82">
        <f t="shared" si="1"/>
        <v>0</v>
      </c>
      <c r="AE10" s="82">
        <f t="shared" si="1"/>
        <v>0</v>
      </c>
      <c r="AF10" s="82">
        <f t="shared" si="1"/>
        <v>0</v>
      </c>
      <c r="AG10" s="82">
        <f t="shared" si="1"/>
        <v>0</v>
      </c>
      <c r="AH10" s="63">
        <f t="shared" si="5"/>
        <v>0</v>
      </c>
      <c r="AJ10" s="76" t="s">
        <v>53</v>
      </c>
      <c r="AK10" s="83">
        <f t="shared" ref="AK10:AS10" si="12">Y10+Y25</f>
        <v>0</v>
      </c>
      <c r="AL10" s="83">
        <f t="shared" si="12"/>
        <v>0</v>
      </c>
      <c r="AM10" s="83">
        <f t="shared" si="12"/>
        <v>0</v>
      </c>
      <c r="AN10" s="83">
        <f t="shared" si="12"/>
        <v>0</v>
      </c>
      <c r="AO10" s="83">
        <f t="shared" si="12"/>
        <v>0</v>
      </c>
      <c r="AP10" s="83">
        <f t="shared" si="12"/>
        <v>0</v>
      </c>
      <c r="AQ10" s="83">
        <f t="shared" si="12"/>
        <v>0</v>
      </c>
      <c r="AR10" s="83">
        <f t="shared" si="12"/>
        <v>0</v>
      </c>
      <c r="AS10" s="83">
        <f t="shared" si="12"/>
        <v>0</v>
      </c>
      <c r="AT10" s="92">
        <f t="shared" si="7"/>
        <v>0</v>
      </c>
    </row>
    <row r="11" spans="1:46" x14ac:dyDescent="0.3">
      <c r="A11" s="72" t="s">
        <v>54</v>
      </c>
      <c r="B11" s="75">
        <v>2.2485745711784033</v>
      </c>
      <c r="C11" s="93">
        <v>11.521850544047606</v>
      </c>
      <c r="D11" s="93">
        <v>36.375314808972405</v>
      </c>
      <c r="E11" s="93">
        <v>81.751897189522097</v>
      </c>
      <c r="F11" s="93">
        <v>128.26795552383629</v>
      </c>
      <c r="G11" s="93">
        <v>177.10437068163694</v>
      </c>
      <c r="H11" s="93">
        <v>234.24968811547234</v>
      </c>
      <c r="I11" s="93">
        <v>282.01088775946471</v>
      </c>
      <c r="J11" s="93">
        <v>325.1323156268549</v>
      </c>
      <c r="L11" s="72" t="s">
        <v>54</v>
      </c>
      <c r="M11" s="94">
        <f>B11*' Binned Tree#s (hide)'!D$37</f>
        <v>0</v>
      </c>
      <c r="N11" s="94">
        <f>C11*' Binned Tree#s (hide)'!E$37</f>
        <v>0</v>
      </c>
      <c r="O11" s="94">
        <f>D11*' Binned Tree#s (hide)'!F$37</f>
        <v>0</v>
      </c>
      <c r="P11" s="94">
        <f>E11*' Binned Tree#s (hide)'!G$37</f>
        <v>0</v>
      </c>
      <c r="Q11" s="94">
        <f>F11*' Binned Tree#s (hide)'!H$37</f>
        <v>0</v>
      </c>
      <c r="R11" s="94">
        <f>G11*' Binned Tree#s (hide)'!I$37</f>
        <v>0</v>
      </c>
      <c r="S11" s="94">
        <f>H11*' Binned Tree#s (hide)'!J$37</f>
        <v>0</v>
      </c>
      <c r="T11" s="94">
        <f>I11*' Binned Tree#s (hide)'!K$37</f>
        <v>0</v>
      </c>
      <c r="U11" s="94">
        <f>J11*' Binned Tree#s (hide)'!L$37</f>
        <v>0</v>
      </c>
      <c r="V11" s="91">
        <f t="shared" si="3"/>
        <v>0</v>
      </c>
      <c r="X11" s="72" t="s">
        <v>54</v>
      </c>
      <c r="Y11" s="82">
        <f t="shared" si="4"/>
        <v>0</v>
      </c>
      <c r="Z11" s="82">
        <f t="shared" si="1"/>
        <v>0</v>
      </c>
      <c r="AA11" s="82">
        <f t="shared" si="1"/>
        <v>0</v>
      </c>
      <c r="AB11" s="82">
        <f t="shared" si="1"/>
        <v>0</v>
      </c>
      <c r="AC11" s="82">
        <f t="shared" si="1"/>
        <v>0</v>
      </c>
      <c r="AD11" s="82">
        <f t="shared" si="1"/>
        <v>0</v>
      </c>
      <c r="AE11" s="82">
        <f t="shared" si="1"/>
        <v>0</v>
      </c>
      <c r="AF11" s="82">
        <f t="shared" si="1"/>
        <v>0</v>
      </c>
      <c r="AG11" s="82">
        <f t="shared" si="1"/>
        <v>0</v>
      </c>
      <c r="AH11" s="63">
        <f t="shared" si="5"/>
        <v>0</v>
      </c>
      <c r="AJ11" s="76" t="s">
        <v>54</v>
      </c>
      <c r="AK11" s="83">
        <f t="shared" ref="AK11:AS11" si="13">Y11+Y26</f>
        <v>0</v>
      </c>
      <c r="AL11" s="83">
        <f t="shared" si="13"/>
        <v>0</v>
      </c>
      <c r="AM11" s="83">
        <f t="shared" si="13"/>
        <v>0</v>
      </c>
      <c r="AN11" s="83">
        <f t="shared" si="13"/>
        <v>0</v>
      </c>
      <c r="AO11" s="83">
        <f t="shared" si="13"/>
        <v>0</v>
      </c>
      <c r="AP11" s="83">
        <f t="shared" si="13"/>
        <v>0</v>
      </c>
      <c r="AQ11" s="83">
        <f t="shared" si="13"/>
        <v>0</v>
      </c>
      <c r="AR11" s="83">
        <f t="shared" si="13"/>
        <v>0</v>
      </c>
      <c r="AS11" s="83">
        <f t="shared" si="13"/>
        <v>0</v>
      </c>
      <c r="AT11" s="92">
        <f t="shared" si="7"/>
        <v>0</v>
      </c>
    </row>
    <row r="12" spans="1:46" x14ac:dyDescent="0.3">
      <c r="A12" s="77" t="s">
        <v>55</v>
      </c>
      <c r="B12" s="78">
        <v>11.875686604237506</v>
      </c>
      <c r="C12" s="95">
        <v>35.975991548203851</v>
      </c>
      <c r="D12" s="95">
        <v>70.242959829433516</v>
      </c>
      <c r="E12" s="95">
        <v>118.22147912692769</v>
      </c>
      <c r="F12" s="95">
        <v>155.69555468407668</v>
      </c>
      <c r="G12" s="95">
        <v>185.0513962327899</v>
      </c>
      <c r="H12" s="95">
        <v>182.89568622308619</v>
      </c>
      <c r="I12" s="95">
        <v>179.02373522189436</v>
      </c>
      <c r="J12" s="95">
        <v>174.870859719262</v>
      </c>
      <c r="L12" s="77" t="s">
        <v>55</v>
      </c>
      <c r="M12" s="96">
        <f>B12*' Binned Tree#s (hide)'!D$38</f>
        <v>0</v>
      </c>
      <c r="N12" s="96">
        <f>C12*' Binned Tree#s (hide)'!E$38</f>
        <v>0</v>
      </c>
      <c r="O12" s="96">
        <f>D12*' Binned Tree#s (hide)'!F$38</f>
        <v>0</v>
      </c>
      <c r="P12" s="96">
        <f>E12*' Binned Tree#s (hide)'!G$38</f>
        <v>0</v>
      </c>
      <c r="Q12" s="96">
        <f>F12*' Binned Tree#s (hide)'!H$38</f>
        <v>0</v>
      </c>
      <c r="R12" s="96">
        <f>G12*' Binned Tree#s (hide)'!I$38</f>
        <v>0</v>
      </c>
      <c r="S12" s="96">
        <f>H12*' Binned Tree#s (hide)'!J$38</f>
        <v>0</v>
      </c>
      <c r="T12" s="96">
        <f>I12*' Binned Tree#s (hide)'!K$38</f>
        <v>0</v>
      </c>
      <c r="U12" s="96">
        <f>J12*' Binned Tree#s (hide)'!L$38</f>
        <v>0</v>
      </c>
      <c r="V12" s="91">
        <f t="shared" si="3"/>
        <v>0</v>
      </c>
      <c r="X12" s="77" t="s">
        <v>55</v>
      </c>
      <c r="Y12" s="84">
        <f t="shared" si="4"/>
        <v>0</v>
      </c>
      <c r="Z12" s="84">
        <f t="shared" si="1"/>
        <v>0</v>
      </c>
      <c r="AA12" s="84">
        <f t="shared" si="1"/>
        <v>0</v>
      </c>
      <c r="AB12" s="84">
        <f t="shared" si="1"/>
        <v>0</v>
      </c>
      <c r="AC12" s="84">
        <f t="shared" si="1"/>
        <v>0</v>
      </c>
      <c r="AD12" s="84">
        <f t="shared" si="1"/>
        <v>0</v>
      </c>
      <c r="AE12" s="84">
        <f t="shared" si="1"/>
        <v>0</v>
      </c>
      <c r="AF12" s="84">
        <f t="shared" si="1"/>
        <v>0</v>
      </c>
      <c r="AG12" s="84">
        <f t="shared" si="1"/>
        <v>0</v>
      </c>
      <c r="AH12" s="63">
        <f t="shared" si="5"/>
        <v>0</v>
      </c>
      <c r="AJ12" s="76" t="s">
        <v>55</v>
      </c>
      <c r="AK12" s="83">
        <f t="shared" ref="AK12:AS12" si="14">Y12+Y27</f>
        <v>0</v>
      </c>
      <c r="AL12" s="83">
        <f t="shared" si="14"/>
        <v>0</v>
      </c>
      <c r="AM12" s="83">
        <f t="shared" si="14"/>
        <v>0</v>
      </c>
      <c r="AN12" s="83">
        <f t="shared" si="14"/>
        <v>0</v>
      </c>
      <c r="AO12" s="83">
        <f t="shared" si="14"/>
        <v>0</v>
      </c>
      <c r="AP12" s="83">
        <f t="shared" si="14"/>
        <v>0</v>
      </c>
      <c r="AQ12" s="83">
        <f t="shared" si="14"/>
        <v>0</v>
      </c>
      <c r="AR12" s="83">
        <f t="shared" si="14"/>
        <v>0</v>
      </c>
      <c r="AS12" s="83">
        <f t="shared" si="14"/>
        <v>0</v>
      </c>
      <c r="AT12" s="92">
        <f t="shared" si="7"/>
        <v>0</v>
      </c>
    </row>
    <row r="13" spans="1:46" x14ac:dyDescent="0.3">
      <c r="A13" s="72"/>
      <c r="L13" s="79" t="s">
        <v>138</v>
      </c>
      <c r="M13" s="97">
        <f t="shared" ref="M13:U13" si="15">SUM(M4:M12)</f>
        <v>0</v>
      </c>
      <c r="N13" s="97">
        <f t="shared" si="15"/>
        <v>0</v>
      </c>
      <c r="O13" s="97">
        <f t="shared" si="15"/>
        <v>0</v>
      </c>
      <c r="P13" s="97">
        <f t="shared" si="15"/>
        <v>0</v>
      </c>
      <c r="Q13" s="97">
        <f t="shared" si="15"/>
        <v>0</v>
      </c>
      <c r="R13" s="97">
        <f t="shared" si="15"/>
        <v>0</v>
      </c>
      <c r="S13" s="97">
        <f t="shared" si="15"/>
        <v>0</v>
      </c>
      <c r="T13" s="97">
        <f t="shared" si="15"/>
        <v>0</v>
      </c>
      <c r="U13" s="97">
        <f t="shared" si="15"/>
        <v>0</v>
      </c>
      <c r="V13" s="98">
        <f t="shared" ref="V13" si="16">SUM(V4:V12)</f>
        <v>0</v>
      </c>
      <c r="X13" s="79" t="s">
        <v>138</v>
      </c>
      <c r="Y13" s="85">
        <f t="shared" ref="Y13:AH13" si="17">SUM(Y4:Y12)</f>
        <v>0</v>
      </c>
      <c r="Z13" s="85">
        <f t="shared" si="17"/>
        <v>0</v>
      </c>
      <c r="AA13" s="85">
        <f t="shared" si="17"/>
        <v>0</v>
      </c>
      <c r="AB13" s="85">
        <f t="shared" si="17"/>
        <v>0</v>
      </c>
      <c r="AC13" s="85">
        <f t="shared" si="17"/>
        <v>0</v>
      </c>
      <c r="AD13" s="85">
        <f t="shared" si="17"/>
        <v>0</v>
      </c>
      <c r="AE13" s="85">
        <f t="shared" si="17"/>
        <v>0</v>
      </c>
      <c r="AF13" s="85">
        <f t="shared" si="17"/>
        <v>0</v>
      </c>
      <c r="AG13" s="85">
        <f t="shared" si="17"/>
        <v>0</v>
      </c>
      <c r="AH13" s="86">
        <f t="shared" si="17"/>
        <v>0</v>
      </c>
      <c r="AJ13" s="80" t="s">
        <v>138</v>
      </c>
      <c r="AK13" s="87">
        <f t="shared" ref="AK13:AT13" si="18">SUM(AK4:AK12)</f>
        <v>0</v>
      </c>
      <c r="AL13" s="87">
        <f t="shared" si="18"/>
        <v>0</v>
      </c>
      <c r="AM13" s="87">
        <f t="shared" si="18"/>
        <v>0</v>
      </c>
      <c r="AN13" s="87">
        <f t="shared" si="18"/>
        <v>0</v>
      </c>
      <c r="AO13" s="87">
        <f t="shared" si="18"/>
        <v>0</v>
      </c>
      <c r="AP13" s="87">
        <f t="shared" si="18"/>
        <v>0</v>
      </c>
      <c r="AQ13" s="87">
        <f t="shared" si="18"/>
        <v>0</v>
      </c>
      <c r="AR13" s="87">
        <f t="shared" si="18"/>
        <v>0</v>
      </c>
      <c r="AS13" s="87">
        <f t="shared" si="18"/>
        <v>0</v>
      </c>
      <c r="AT13" s="99">
        <f t="shared" si="18"/>
        <v>0</v>
      </c>
    </row>
    <row r="14" spans="1:46" x14ac:dyDescent="0.3">
      <c r="A14" s="72" t="s">
        <v>155</v>
      </c>
      <c r="B14" s="72">
        <v>1</v>
      </c>
      <c r="M14" s="100"/>
      <c r="N14" s="100"/>
      <c r="O14" s="100"/>
      <c r="P14" s="100"/>
      <c r="Q14" s="100"/>
      <c r="R14" s="100"/>
      <c r="S14" s="100"/>
      <c r="T14" s="100"/>
      <c r="U14" s="100"/>
      <c r="V14" s="100"/>
    </row>
    <row r="15" spans="1:46" x14ac:dyDescent="0.3">
      <c r="A15" s="72" t="s">
        <v>154</v>
      </c>
      <c r="B15" s="57">
        <v>0.21299999999999999</v>
      </c>
      <c r="C15" s="18" t="s">
        <v>869</v>
      </c>
      <c r="M15" s="100"/>
      <c r="N15" s="100"/>
      <c r="O15" s="100"/>
      <c r="P15" s="100"/>
      <c r="Q15" s="100"/>
      <c r="R15" s="100"/>
      <c r="S15" s="100"/>
      <c r="T15" s="100"/>
      <c r="U15" s="100"/>
      <c r="V15" s="100"/>
    </row>
    <row r="16" spans="1:46" x14ac:dyDescent="0.3">
      <c r="M16" s="100"/>
      <c r="N16" s="100"/>
      <c r="O16" s="100"/>
      <c r="P16" s="100"/>
      <c r="Q16" s="100"/>
      <c r="R16" s="100"/>
      <c r="S16" s="100"/>
      <c r="T16" s="100"/>
      <c r="U16" s="100"/>
      <c r="V16" s="100"/>
    </row>
    <row r="17" spans="1:34" x14ac:dyDescent="0.3">
      <c r="A17" s="64" t="s">
        <v>156</v>
      </c>
      <c r="B17" s="65">
        <v>3.81</v>
      </c>
      <c r="C17" s="65">
        <v>11.43</v>
      </c>
      <c r="D17" s="65">
        <v>22.86</v>
      </c>
      <c r="E17" s="65">
        <v>38.1</v>
      </c>
      <c r="F17" s="65">
        <v>53.34</v>
      </c>
      <c r="G17" s="65">
        <v>68.58</v>
      </c>
      <c r="H17" s="65">
        <v>83.82</v>
      </c>
      <c r="I17" s="65">
        <v>99.06</v>
      </c>
      <c r="J17" s="65">
        <v>114.3</v>
      </c>
      <c r="L17" s="64" t="s">
        <v>156</v>
      </c>
      <c r="M17" s="101"/>
      <c r="N17" s="101"/>
      <c r="O17" s="101"/>
      <c r="P17" s="101"/>
      <c r="Q17" s="101"/>
      <c r="R17" s="101"/>
      <c r="S17" s="101"/>
      <c r="T17" s="101"/>
      <c r="U17" s="101"/>
      <c r="V17" s="102"/>
      <c r="X17" s="64" t="s">
        <v>156</v>
      </c>
      <c r="Y17" s="65"/>
      <c r="Z17" s="65"/>
      <c r="AA17" s="65"/>
      <c r="AB17" s="65"/>
      <c r="AC17" s="65"/>
      <c r="AD17" s="65"/>
      <c r="AE17" s="65"/>
      <c r="AF17" s="65"/>
      <c r="AG17" s="65"/>
      <c r="AH17" s="64"/>
    </row>
    <row r="18" spans="1:34" x14ac:dyDescent="0.3">
      <c r="A18" s="68" t="s">
        <v>136</v>
      </c>
      <c r="B18" s="68">
        <f>0.3937008*B17</f>
        <v>1.5000000480000002</v>
      </c>
      <c r="C18" s="68">
        <f t="shared" ref="C18" si="19">0.3937008*C17</f>
        <v>4.5000001440000004</v>
      </c>
      <c r="D18" s="68">
        <f t="shared" ref="D18" si="20">0.3937008*D17</f>
        <v>9.0000002880000007</v>
      </c>
      <c r="E18" s="68">
        <f t="shared" ref="E18" si="21">0.3937008*E17</f>
        <v>15.000000480000001</v>
      </c>
      <c r="F18" s="68">
        <f t="shared" ref="F18" si="22">0.3937008*F17</f>
        <v>21.000000672000002</v>
      </c>
      <c r="G18" s="68">
        <f t="shared" ref="G18" si="23">0.3937008*G17</f>
        <v>27.000000864</v>
      </c>
      <c r="H18" s="68">
        <f t="shared" ref="H18" si="24">0.3937008*H17</f>
        <v>33.000001056000002</v>
      </c>
      <c r="I18" s="68">
        <f t="shared" ref="I18" si="25">0.3937008*I17</f>
        <v>39.000001248000004</v>
      </c>
      <c r="J18" s="68">
        <f t="shared" ref="J18" si="26">0.3937008*J17</f>
        <v>45.000001439999998</v>
      </c>
      <c r="L18" s="68" t="s">
        <v>172</v>
      </c>
      <c r="M18" s="103">
        <v>1.5000000480000002</v>
      </c>
      <c r="N18" s="103">
        <v>4.5000001440000004</v>
      </c>
      <c r="O18" s="103">
        <v>9.0000002880000007</v>
      </c>
      <c r="P18" s="103">
        <v>15.000000480000001</v>
      </c>
      <c r="Q18" s="103">
        <v>21.000000672000002</v>
      </c>
      <c r="R18" s="103">
        <v>27.000000864</v>
      </c>
      <c r="S18" s="103">
        <v>33.000001056000002</v>
      </c>
      <c r="T18" s="103">
        <v>39.000001248000004</v>
      </c>
      <c r="U18" s="103">
        <v>45.000001439999998</v>
      </c>
      <c r="V18" s="104" t="s">
        <v>138</v>
      </c>
      <c r="X18" s="68" t="s">
        <v>162</v>
      </c>
      <c r="Y18" s="68">
        <v>1.5000000480000002</v>
      </c>
      <c r="Z18" s="68">
        <v>4.5000001440000004</v>
      </c>
      <c r="AA18" s="68">
        <v>9.0000002880000007</v>
      </c>
      <c r="AB18" s="68">
        <v>15.000000480000001</v>
      </c>
      <c r="AC18" s="68">
        <v>21.000000672000002</v>
      </c>
      <c r="AD18" s="68">
        <v>27.000000864</v>
      </c>
      <c r="AE18" s="68">
        <v>33.000001056000002</v>
      </c>
      <c r="AF18" s="68">
        <v>39.000001248000004</v>
      </c>
      <c r="AG18" s="68">
        <v>45.000001439999998</v>
      </c>
      <c r="AH18" s="69" t="s">
        <v>138</v>
      </c>
    </row>
    <row r="19" spans="1:34" x14ac:dyDescent="0.3">
      <c r="A19" s="73" t="s">
        <v>36</v>
      </c>
      <c r="B19" s="74">
        <v>5.3863981200310729</v>
      </c>
      <c r="C19" s="89">
        <v>3.549984398052807</v>
      </c>
      <c r="D19" s="89">
        <v>47.241654200895901</v>
      </c>
      <c r="E19" s="89">
        <v>177.46484195625214</v>
      </c>
      <c r="F19" s="89">
        <v>323.3144372931929</v>
      </c>
      <c r="G19" s="89">
        <v>475.00171552164238</v>
      </c>
      <c r="H19" s="89">
        <v>608.90129928332976</v>
      </c>
      <c r="I19" s="89">
        <v>711.70181550336042</v>
      </c>
      <c r="J19" s="89">
        <v>791.11747897537839</v>
      </c>
      <c r="L19" s="73" t="s">
        <v>36</v>
      </c>
      <c r="M19" s="90">
        <f>B19*' Binned Tree#s (hide)'!D$30</f>
        <v>0</v>
      </c>
      <c r="N19" s="90">
        <f>C19*' Binned Tree#s (hide)'!E$30</f>
        <v>0</v>
      </c>
      <c r="O19" s="90">
        <f>D19*' Binned Tree#s (hide)'!F$30</f>
        <v>0</v>
      </c>
      <c r="P19" s="90">
        <f>E19*' Binned Tree#s (hide)'!G$30</f>
        <v>0</v>
      </c>
      <c r="Q19" s="90">
        <f>F19*' Binned Tree#s (hide)'!H$30</f>
        <v>0</v>
      </c>
      <c r="R19" s="90">
        <f>G19*' Binned Tree#s (hide)'!I$30</f>
        <v>0</v>
      </c>
      <c r="S19" s="90">
        <f>H19*' Binned Tree#s (hide)'!J$30</f>
        <v>0</v>
      </c>
      <c r="T19" s="90">
        <f>I19*' Binned Tree#s (hide)'!K$30</f>
        <v>0</v>
      </c>
      <c r="U19" s="90">
        <f>J19*' Binned Tree#s (hide)'!L$30</f>
        <v>0</v>
      </c>
      <c r="V19" s="91">
        <f>SUM(M19:U19)</f>
        <v>0</v>
      </c>
      <c r="X19" s="73" t="s">
        <v>36</v>
      </c>
      <c r="Y19" s="81">
        <f>M19*$B$29*$B$30</f>
        <v>0</v>
      </c>
      <c r="Z19" s="81">
        <f t="shared" ref="Z19:AG27" si="27">N19*$B$29*$B$30</f>
        <v>0</v>
      </c>
      <c r="AA19" s="81">
        <f t="shared" si="27"/>
        <v>0</v>
      </c>
      <c r="AB19" s="81">
        <f t="shared" si="27"/>
        <v>0</v>
      </c>
      <c r="AC19" s="81">
        <f t="shared" si="27"/>
        <v>0</v>
      </c>
      <c r="AD19" s="81">
        <f t="shared" si="27"/>
        <v>0</v>
      </c>
      <c r="AE19" s="81">
        <f t="shared" si="27"/>
        <v>0</v>
      </c>
      <c r="AF19" s="81">
        <f t="shared" si="27"/>
        <v>0</v>
      </c>
      <c r="AG19" s="81">
        <f t="shared" si="27"/>
        <v>0</v>
      </c>
      <c r="AH19" s="63">
        <f>SUM(Y19:AG19)</f>
        <v>0</v>
      </c>
    </row>
    <row r="20" spans="1:34" x14ac:dyDescent="0.3">
      <c r="A20" s="72" t="s">
        <v>37</v>
      </c>
      <c r="B20" s="75">
        <v>5.5298616873059725</v>
      </c>
      <c r="C20" s="93">
        <v>107.94487085515368</v>
      </c>
      <c r="D20" s="93">
        <v>228.10361900814118</v>
      </c>
      <c r="E20" s="93">
        <v>355.33120922023647</v>
      </c>
      <c r="F20" s="93">
        <v>424.32337634721432</v>
      </c>
      <c r="G20" s="93">
        <v>462.72004937814518</v>
      </c>
      <c r="H20" s="93">
        <v>471.35549082966486</v>
      </c>
      <c r="I20" s="93">
        <v>451.00363342710341</v>
      </c>
      <c r="J20" s="93">
        <v>419.95106389622879</v>
      </c>
      <c r="L20" s="72" t="s">
        <v>37</v>
      </c>
      <c r="M20" s="94">
        <f>B20*' Binned Tree#s (hide)'!D$31</f>
        <v>0</v>
      </c>
      <c r="N20" s="94">
        <f>C20*' Binned Tree#s (hide)'!E$31</f>
        <v>0</v>
      </c>
      <c r="O20" s="94">
        <f>D20*' Binned Tree#s (hide)'!F$31</f>
        <v>0</v>
      </c>
      <c r="P20" s="94">
        <f>E20*' Binned Tree#s (hide)'!G$31</f>
        <v>0</v>
      </c>
      <c r="Q20" s="94">
        <f>F20*' Binned Tree#s (hide)'!H$31</f>
        <v>0</v>
      </c>
      <c r="R20" s="94">
        <f>G20*' Binned Tree#s (hide)'!I$31</f>
        <v>0</v>
      </c>
      <c r="S20" s="94">
        <f>H20*' Binned Tree#s (hide)'!J$31</f>
        <v>0</v>
      </c>
      <c r="T20" s="94">
        <f>I20*' Binned Tree#s (hide)'!K$31</f>
        <v>0</v>
      </c>
      <c r="U20" s="94">
        <f>J20*' Binned Tree#s (hide)'!L$31</f>
        <v>0</v>
      </c>
      <c r="V20" s="91">
        <f t="shared" ref="V20:V27" si="28">SUM(M20:U20)</f>
        <v>0</v>
      </c>
      <c r="X20" s="72" t="s">
        <v>37</v>
      </c>
      <c r="Y20" s="82">
        <f t="shared" ref="Y20:Y27" si="29">M20*$B$29*$B$30</f>
        <v>0</v>
      </c>
      <c r="Z20" s="82">
        <f t="shared" si="27"/>
        <v>0</v>
      </c>
      <c r="AA20" s="82">
        <f t="shared" si="27"/>
        <v>0</v>
      </c>
      <c r="AB20" s="82">
        <f t="shared" si="27"/>
        <v>0</v>
      </c>
      <c r="AC20" s="82">
        <f t="shared" si="27"/>
        <v>0</v>
      </c>
      <c r="AD20" s="82">
        <f t="shared" si="27"/>
        <v>0</v>
      </c>
      <c r="AE20" s="82">
        <f t="shared" si="27"/>
        <v>0</v>
      </c>
      <c r="AF20" s="82">
        <f t="shared" si="27"/>
        <v>0</v>
      </c>
      <c r="AG20" s="82">
        <f t="shared" si="27"/>
        <v>0</v>
      </c>
      <c r="AH20" s="63">
        <f t="shared" ref="AH20:AH27" si="30">SUM(Y20:AG20)</f>
        <v>0</v>
      </c>
    </row>
    <row r="21" spans="1:34" x14ac:dyDescent="0.3">
      <c r="A21" s="72" t="s">
        <v>38</v>
      </c>
      <c r="B21" s="75">
        <v>11.860590566808888</v>
      </c>
      <c r="C21" s="93">
        <v>48.220707895641262</v>
      </c>
      <c r="D21" s="93">
        <v>114.14452681603191</v>
      </c>
      <c r="E21" s="93">
        <v>187.28766222056694</v>
      </c>
      <c r="F21" s="93">
        <v>234.46586615438054</v>
      </c>
      <c r="G21" s="93">
        <v>229.98257877161004</v>
      </c>
      <c r="H21" s="93">
        <v>225.78568312796082</v>
      </c>
      <c r="I21" s="93">
        <v>218.24748262038952</v>
      </c>
      <c r="J21" s="93">
        <v>216.19590557749717</v>
      </c>
      <c r="L21" s="72" t="s">
        <v>38</v>
      </c>
      <c r="M21" s="94">
        <f>B21*' Binned Tree#s (hide)'!D$32</f>
        <v>0</v>
      </c>
      <c r="N21" s="94">
        <f>C21*' Binned Tree#s (hide)'!E$32</f>
        <v>0</v>
      </c>
      <c r="O21" s="94">
        <f>D21*' Binned Tree#s (hide)'!F$32</f>
        <v>0</v>
      </c>
      <c r="P21" s="94">
        <f>E21*' Binned Tree#s (hide)'!G$32</f>
        <v>0</v>
      </c>
      <c r="Q21" s="94">
        <f>F21*' Binned Tree#s (hide)'!H$32</f>
        <v>0</v>
      </c>
      <c r="R21" s="94">
        <f>G21*' Binned Tree#s (hide)'!I$32</f>
        <v>0</v>
      </c>
      <c r="S21" s="94">
        <f>H21*' Binned Tree#s (hide)'!J$32</f>
        <v>0</v>
      </c>
      <c r="T21" s="94">
        <f>I21*' Binned Tree#s (hide)'!K$32</f>
        <v>0</v>
      </c>
      <c r="U21" s="94">
        <f>J21*' Binned Tree#s (hide)'!L$32</f>
        <v>0</v>
      </c>
      <c r="V21" s="91">
        <f t="shared" si="28"/>
        <v>0</v>
      </c>
      <c r="X21" s="72" t="s">
        <v>38</v>
      </c>
      <c r="Y21" s="82">
        <f t="shared" si="29"/>
        <v>0</v>
      </c>
      <c r="Z21" s="82">
        <f t="shared" si="27"/>
        <v>0</v>
      </c>
      <c r="AA21" s="82">
        <f t="shared" si="27"/>
        <v>0</v>
      </c>
      <c r="AB21" s="82">
        <f t="shared" si="27"/>
        <v>0</v>
      </c>
      <c r="AC21" s="82">
        <f t="shared" si="27"/>
        <v>0</v>
      </c>
      <c r="AD21" s="82">
        <f t="shared" si="27"/>
        <v>0</v>
      </c>
      <c r="AE21" s="82">
        <f t="shared" si="27"/>
        <v>0</v>
      </c>
      <c r="AF21" s="82">
        <f t="shared" si="27"/>
        <v>0</v>
      </c>
      <c r="AG21" s="82">
        <f t="shared" si="27"/>
        <v>0</v>
      </c>
      <c r="AH21" s="63">
        <f t="shared" si="30"/>
        <v>0</v>
      </c>
    </row>
    <row r="22" spans="1:34" x14ac:dyDescent="0.3">
      <c r="A22" s="72" t="s">
        <v>39</v>
      </c>
      <c r="B22" s="75">
        <v>14.862966305696643</v>
      </c>
      <c r="C22" s="93">
        <v>55.468647163798522</v>
      </c>
      <c r="D22" s="93">
        <v>169.37475482141048</v>
      </c>
      <c r="E22" s="93">
        <v>331.83575189882754</v>
      </c>
      <c r="F22" s="93">
        <v>440.99064839598532</v>
      </c>
      <c r="G22" s="93">
        <v>495.48005555722335</v>
      </c>
      <c r="H22" s="93">
        <v>494.7380889914615</v>
      </c>
      <c r="I22" s="93">
        <v>439.08604245342542</v>
      </c>
      <c r="J22" s="93">
        <v>350.63772130466111</v>
      </c>
      <c r="L22" s="72" t="s">
        <v>39</v>
      </c>
      <c r="M22" s="94">
        <f>B22*' Binned Tree#s (hide)'!D$33</f>
        <v>0</v>
      </c>
      <c r="N22" s="94">
        <f>C22*' Binned Tree#s (hide)'!E$33</f>
        <v>0</v>
      </c>
      <c r="O22" s="94">
        <f>D22*' Binned Tree#s (hide)'!F$33</f>
        <v>0</v>
      </c>
      <c r="P22" s="94">
        <f>E22*' Binned Tree#s (hide)'!G$33</f>
        <v>0</v>
      </c>
      <c r="Q22" s="94">
        <f>F22*' Binned Tree#s (hide)'!H$33</f>
        <v>0</v>
      </c>
      <c r="R22" s="94">
        <f>G22*' Binned Tree#s (hide)'!I$33</f>
        <v>0</v>
      </c>
      <c r="S22" s="94">
        <f>H22*' Binned Tree#s (hide)'!J$33</f>
        <v>0</v>
      </c>
      <c r="T22" s="94">
        <f>I22*' Binned Tree#s (hide)'!K$33</f>
        <v>0</v>
      </c>
      <c r="U22" s="94">
        <f>J22*' Binned Tree#s (hide)'!L$33</f>
        <v>0</v>
      </c>
      <c r="V22" s="91">
        <f t="shared" si="28"/>
        <v>0</v>
      </c>
      <c r="X22" s="72" t="s">
        <v>39</v>
      </c>
      <c r="Y22" s="82">
        <f t="shared" si="29"/>
        <v>0</v>
      </c>
      <c r="Z22" s="82">
        <f t="shared" si="27"/>
        <v>0</v>
      </c>
      <c r="AA22" s="82">
        <f t="shared" si="27"/>
        <v>0</v>
      </c>
      <c r="AB22" s="82">
        <f t="shared" si="27"/>
        <v>0</v>
      </c>
      <c r="AC22" s="82">
        <f t="shared" si="27"/>
        <v>0</v>
      </c>
      <c r="AD22" s="82">
        <f t="shared" si="27"/>
        <v>0</v>
      </c>
      <c r="AE22" s="82">
        <f t="shared" si="27"/>
        <v>0</v>
      </c>
      <c r="AF22" s="82">
        <f t="shared" si="27"/>
        <v>0</v>
      </c>
      <c r="AG22" s="82">
        <f t="shared" si="27"/>
        <v>0</v>
      </c>
      <c r="AH22" s="63">
        <f t="shared" si="30"/>
        <v>0</v>
      </c>
    </row>
    <row r="23" spans="1:34" x14ac:dyDescent="0.3">
      <c r="A23" s="72" t="s">
        <v>40</v>
      </c>
      <c r="B23" s="75">
        <v>12.047448618098885</v>
      </c>
      <c r="C23" s="93">
        <v>15.57249828424256</v>
      </c>
      <c r="D23" s="93">
        <v>93.071905922877235</v>
      </c>
      <c r="E23" s="93">
        <v>287.51308880336444</v>
      </c>
      <c r="F23" s="93">
        <v>546.3100238245579</v>
      </c>
      <c r="G23" s="93">
        <v>537.63415522402079</v>
      </c>
      <c r="H23" s="93">
        <v>529.51249983462981</v>
      </c>
      <c r="I23" s="93">
        <v>514.92489223679263</v>
      </c>
      <c r="J23" s="93">
        <v>509.63225347991454</v>
      </c>
      <c r="L23" s="72" t="s">
        <v>40</v>
      </c>
      <c r="M23" s="94">
        <f>B23*' Binned Tree#s (hide)'!D$34</f>
        <v>0</v>
      </c>
      <c r="N23" s="94">
        <f>C23*' Binned Tree#s (hide)'!E$34</f>
        <v>0</v>
      </c>
      <c r="O23" s="94">
        <f>D23*' Binned Tree#s (hide)'!F$34</f>
        <v>0</v>
      </c>
      <c r="P23" s="94">
        <f>E23*' Binned Tree#s (hide)'!G$34</f>
        <v>0</v>
      </c>
      <c r="Q23" s="94">
        <f>F23*' Binned Tree#s (hide)'!H$34</f>
        <v>0</v>
      </c>
      <c r="R23" s="94">
        <f>G23*' Binned Tree#s (hide)'!I$34</f>
        <v>0</v>
      </c>
      <c r="S23" s="94">
        <f>H23*' Binned Tree#s (hide)'!J$34</f>
        <v>0</v>
      </c>
      <c r="T23" s="94">
        <f>I23*' Binned Tree#s (hide)'!K$34</f>
        <v>0</v>
      </c>
      <c r="U23" s="94">
        <f>J23*' Binned Tree#s (hide)'!L$34</f>
        <v>0</v>
      </c>
      <c r="V23" s="91">
        <f t="shared" si="28"/>
        <v>0</v>
      </c>
      <c r="X23" s="72" t="s">
        <v>40</v>
      </c>
      <c r="Y23" s="82">
        <f t="shared" si="29"/>
        <v>0</v>
      </c>
      <c r="Z23" s="82">
        <f t="shared" si="27"/>
        <v>0</v>
      </c>
      <c r="AA23" s="82">
        <f t="shared" si="27"/>
        <v>0</v>
      </c>
      <c r="AB23" s="82">
        <f t="shared" si="27"/>
        <v>0</v>
      </c>
      <c r="AC23" s="82">
        <f t="shared" si="27"/>
        <v>0</v>
      </c>
      <c r="AD23" s="82">
        <f t="shared" si="27"/>
        <v>0</v>
      </c>
      <c r="AE23" s="82">
        <f t="shared" si="27"/>
        <v>0</v>
      </c>
      <c r="AF23" s="82">
        <f t="shared" si="27"/>
        <v>0</v>
      </c>
      <c r="AG23" s="82">
        <f t="shared" si="27"/>
        <v>0</v>
      </c>
      <c r="AH23" s="63">
        <f t="shared" si="30"/>
        <v>0</v>
      </c>
    </row>
    <row r="24" spans="1:34" x14ac:dyDescent="0.3">
      <c r="A24" s="72" t="s">
        <v>41</v>
      </c>
      <c r="B24" s="75">
        <v>3.4079849411034284</v>
      </c>
      <c r="C24" s="93">
        <v>20.167783015485142</v>
      </c>
      <c r="D24" s="93">
        <v>114.89027979944984</v>
      </c>
      <c r="E24" s="93">
        <v>295.98241181544802</v>
      </c>
      <c r="F24" s="93">
        <v>283.36153141038147</v>
      </c>
      <c r="G24" s="93">
        <v>278.21385030906936</v>
      </c>
      <c r="H24" s="93">
        <v>273.3950023199759</v>
      </c>
      <c r="I24" s="93">
        <v>264.73969005071285</v>
      </c>
      <c r="J24" s="93">
        <v>263.08867674575998</v>
      </c>
      <c r="L24" s="72" t="s">
        <v>41</v>
      </c>
      <c r="M24" s="94">
        <f>B24*' Binned Tree#s (hide)'!D$35</f>
        <v>0</v>
      </c>
      <c r="N24" s="94">
        <f>C24*' Binned Tree#s (hide)'!E$35</f>
        <v>0</v>
      </c>
      <c r="O24" s="94">
        <f>D24*' Binned Tree#s (hide)'!F$35</f>
        <v>0</v>
      </c>
      <c r="P24" s="94">
        <f>E24*' Binned Tree#s (hide)'!G$35</f>
        <v>0</v>
      </c>
      <c r="Q24" s="94">
        <f>F24*' Binned Tree#s (hide)'!H$35</f>
        <v>0</v>
      </c>
      <c r="R24" s="94">
        <f>G24*' Binned Tree#s (hide)'!I$35</f>
        <v>0</v>
      </c>
      <c r="S24" s="94">
        <f>H24*' Binned Tree#s (hide)'!J$35</f>
        <v>0</v>
      </c>
      <c r="T24" s="94">
        <f>I24*' Binned Tree#s (hide)'!K$35</f>
        <v>0</v>
      </c>
      <c r="U24" s="94">
        <f>J24*' Binned Tree#s (hide)'!L$35</f>
        <v>0</v>
      </c>
      <c r="V24" s="91">
        <f t="shared" si="28"/>
        <v>0</v>
      </c>
      <c r="X24" s="72" t="s">
        <v>41</v>
      </c>
      <c r="Y24" s="82">
        <f t="shared" si="29"/>
        <v>0</v>
      </c>
      <c r="Z24" s="82">
        <f t="shared" si="27"/>
        <v>0</v>
      </c>
      <c r="AA24" s="82">
        <f t="shared" si="27"/>
        <v>0</v>
      </c>
      <c r="AB24" s="82">
        <f t="shared" si="27"/>
        <v>0</v>
      </c>
      <c r="AC24" s="82">
        <f t="shared" si="27"/>
        <v>0</v>
      </c>
      <c r="AD24" s="82">
        <f t="shared" si="27"/>
        <v>0</v>
      </c>
      <c r="AE24" s="82">
        <f t="shared" si="27"/>
        <v>0</v>
      </c>
      <c r="AF24" s="82">
        <f t="shared" si="27"/>
        <v>0</v>
      </c>
      <c r="AG24" s="82">
        <f t="shared" si="27"/>
        <v>0</v>
      </c>
      <c r="AH24" s="63">
        <f t="shared" si="30"/>
        <v>0</v>
      </c>
    </row>
    <row r="25" spans="1:34" x14ac:dyDescent="0.3">
      <c r="A25" s="72" t="s">
        <v>53</v>
      </c>
      <c r="B25" s="75">
        <v>15.21513798030546</v>
      </c>
      <c r="C25" s="93">
        <v>86.838791445720858</v>
      </c>
      <c r="D25" s="93">
        <v>222.09753259953467</v>
      </c>
      <c r="E25" s="93">
        <v>350.38700441799131</v>
      </c>
      <c r="F25" s="93">
        <v>369.75166726433758</v>
      </c>
      <c r="G25" s="93">
        <v>322.82600562138083</v>
      </c>
      <c r="H25" s="93">
        <v>223.73405213057001</v>
      </c>
      <c r="I25" s="93">
        <v>81.904673873002466</v>
      </c>
      <c r="J25" s="93">
        <v>-71.682840638615261</v>
      </c>
      <c r="L25" s="72" t="s">
        <v>53</v>
      </c>
      <c r="M25" s="94">
        <f>B25*' Binned Tree#s (hide)'!D$36</f>
        <v>0</v>
      </c>
      <c r="N25" s="94">
        <f>C25*' Binned Tree#s (hide)'!E$36</f>
        <v>0</v>
      </c>
      <c r="O25" s="94">
        <f>D25*' Binned Tree#s (hide)'!F$36</f>
        <v>0</v>
      </c>
      <c r="P25" s="94">
        <f>E25*' Binned Tree#s (hide)'!G$36</f>
        <v>0</v>
      </c>
      <c r="Q25" s="94">
        <f>F25*' Binned Tree#s (hide)'!H$36</f>
        <v>0</v>
      </c>
      <c r="R25" s="94">
        <f>G25*' Binned Tree#s (hide)'!I$36</f>
        <v>0</v>
      </c>
      <c r="S25" s="94">
        <f>H25*' Binned Tree#s (hide)'!J$36</f>
        <v>0</v>
      </c>
      <c r="T25" s="94">
        <f>I25*' Binned Tree#s (hide)'!K$36</f>
        <v>0</v>
      </c>
      <c r="U25" s="94">
        <f>J25*' Binned Tree#s (hide)'!L$36</f>
        <v>0</v>
      </c>
      <c r="V25" s="91">
        <f t="shared" si="28"/>
        <v>0</v>
      </c>
      <c r="X25" s="72" t="s">
        <v>53</v>
      </c>
      <c r="Y25" s="82">
        <f t="shared" si="29"/>
        <v>0</v>
      </c>
      <c r="Z25" s="82">
        <f t="shared" si="27"/>
        <v>0</v>
      </c>
      <c r="AA25" s="82">
        <f t="shared" si="27"/>
        <v>0</v>
      </c>
      <c r="AB25" s="82">
        <f t="shared" si="27"/>
        <v>0</v>
      </c>
      <c r="AC25" s="82">
        <f t="shared" si="27"/>
        <v>0</v>
      </c>
      <c r="AD25" s="82">
        <f t="shared" si="27"/>
        <v>0</v>
      </c>
      <c r="AE25" s="82">
        <f t="shared" si="27"/>
        <v>0</v>
      </c>
      <c r="AF25" s="82">
        <f t="shared" si="27"/>
        <v>0</v>
      </c>
      <c r="AG25" s="82">
        <f t="shared" si="27"/>
        <v>0</v>
      </c>
      <c r="AH25" s="63">
        <f t="shared" si="30"/>
        <v>0</v>
      </c>
    </row>
    <row r="26" spans="1:34" x14ac:dyDescent="0.3">
      <c r="A26" s="72" t="s">
        <v>54</v>
      </c>
      <c r="B26" s="75">
        <v>4.5074845095586591</v>
      </c>
      <c r="C26" s="93">
        <v>3.6863201116177056</v>
      </c>
      <c r="D26" s="93">
        <v>38.723933755484481</v>
      </c>
      <c r="E26" s="93">
        <v>134.02521899422291</v>
      </c>
      <c r="F26" s="93">
        <v>234.77710063150306</v>
      </c>
      <c r="G26" s="93">
        <v>336.84540693138217</v>
      </c>
      <c r="H26" s="93">
        <v>415.9810117035006</v>
      </c>
      <c r="I26" s="93">
        <v>462.28018128133397</v>
      </c>
      <c r="J26" s="93">
        <v>485.0977674999196</v>
      </c>
      <c r="L26" s="72" t="s">
        <v>54</v>
      </c>
      <c r="M26" s="94">
        <f>B26*' Binned Tree#s (hide)'!D$37</f>
        <v>0</v>
      </c>
      <c r="N26" s="94">
        <f>C26*' Binned Tree#s (hide)'!E$37</f>
        <v>0</v>
      </c>
      <c r="O26" s="94">
        <f>D26*' Binned Tree#s (hide)'!F$37</f>
        <v>0</v>
      </c>
      <c r="P26" s="94">
        <f>E26*' Binned Tree#s (hide)'!G$37</f>
        <v>0</v>
      </c>
      <c r="Q26" s="94">
        <f>F26*' Binned Tree#s (hide)'!H$37</f>
        <v>0</v>
      </c>
      <c r="R26" s="94">
        <f>G26*' Binned Tree#s (hide)'!I$37</f>
        <v>0</v>
      </c>
      <c r="S26" s="94">
        <f>H26*' Binned Tree#s (hide)'!J$37</f>
        <v>0</v>
      </c>
      <c r="T26" s="94">
        <f>I26*' Binned Tree#s (hide)'!K$37</f>
        <v>0</v>
      </c>
      <c r="U26" s="94">
        <f>J26*' Binned Tree#s (hide)'!L$37</f>
        <v>0</v>
      </c>
      <c r="V26" s="91">
        <f t="shared" si="28"/>
        <v>0</v>
      </c>
      <c r="X26" s="72" t="s">
        <v>54</v>
      </c>
      <c r="Y26" s="82">
        <f t="shared" si="29"/>
        <v>0</v>
      </c>
      <c r="Z26" s="82">
        <f t="shared" si="27"/>
        <v>0</v>
      </c>
      <c r="AA26" s="82">
        <f t="shared" si="27"/>
        <v>0</v>
      </c>
      <c r="AB26" s="82">
        <f t="shared" si="27"/>
        <v>0</v>
      </c>
      <c r="AC26" s="82">
        <f t="shared" si="27"/>
        <v>0</v>
      </c>
      <c r="AD26" s="82">
        <f t="shared" si="27"/>
        <v>0</v>
      </c>
      <c r="AE26" s="82">
        <f t="shared" si="27"/>
        <v>0</v>
      </c>
      <c r="AF26" s="82">
        <f t="shared" si="27"/>
        <v>0</v>
      </c>
      <c r="AG26" s="82">
        <f t="shared" si="27"/>
        <v>0</v>
      </c>
      <c r="AH26" s="63">
        <f t="shared" si="30"/>
        <v>0</v>
      </c>
    </row>
    <row r="27" spans="1:34" x14ac:dyDescent="0.3">
      <c r="A27" s="77" t="s">
        <v>55</v>
      </c>
      <c r="B27" s="78">
        <v>38.566328248801504</v>
      </c>
      <c r="C27" s="95">
        <v>81.068196456854821</v>
      </c>
      <c r="D27" s="95">
        <v>147.1162114885027</v>
      </c>
      <c r="E27" s="95">
        <v>219.06533993108644</v>
      </c>
      <c r="F27" s="95">
        <v>257.38485391709293</v>
      </c>
      <c r="G27" s="95">
        <v>337.1323114767963</v>
      </c>
      <c r="H27" s="95">
        <v>331.27615531024242</v>
      </c>
      <c r="I27" s="95">
        <v>320.75769520653841</v>
      </c>
      <c r="J27" s="95">
        <v>323.00626089695299</v>
      </c>
      <c r="L27" s="77" t="s">
        <v>55</v>
      </c>
      <c r="M27" s="96">
        <f>B27*' Binned Tree#s (hide)'!D$38</f>
        <v>0</v>
      </c>
      <c r="N27" s="96">
        <f>C27*' Binned Tree#s (hide)'!E$38</f>
        <v>0</v>
      </c>
      <c r="O27" s="96">
        <f>D27*' Binned Tree#s (hide)'!F$38</f>
        <v>0</v>
      </c>
      <c r="P27" s="96">
        <f>E27*' Binned Tree#s (hide)'!G$38</f>
        <v>0</v>
      </c>
      <c r="Q27" s="96">
        <f>F27*' Binned Tree#s (hide)'!H$38</f>
        <v>0</v>
      </c>
      <c r="R27" s="96">
        <f>G27*' Binned Tree#s (hide)'!I$38</f>
        <v>0</v>
      </c>
      <c r="S27" s="96">
        <f>H27*' Binned Tree#s (hide)'!J$38</f>
        <v>0</v>
      </c>
      <c r="T27" s="96">
        <f>I27*' Binned Tree#s (hide)'!K$38</f>
        <v>0</v>
      </c>
      <c r="U27" s="96">
        <f>J27*' Binned Tree#s (hide)'!L$38</f>
        <v>0</v>
      </c>
      <c r="V27" s="91">
        <f t="shared" si="28"/>
        <v>0</v>
      </c>
      <c r="X27" s="77" t="s">
        <v>55</v>
      </c>
      <c r="Y27" s="84">
        <f t="shared" si="29"/>
        <v>0</v>
      </c>
      <c r="Z27" s="84">
        <f t="shared" si="27"/>
        <v>0</v>
      </c>
      <c r="AA27" s="84">
        <f t="shared" si="27"/>
        <v>0</v>
      </c>
      <c r="AB27" s="84">
        <f t="shared" si="27"/>
        <v>0</v>
      </c>
      <c r="AC27" s="84">
        <f t="shared" si="27"/>
        <v>0</v>
      </c>
      <c r="AD27" s="84">
        <f t="shared" si="27"/>
        <v>0</v>
      </c>
      <c r="AE27" s="84">
        <f t="shared" si="27"/>
        <v>0</v>
      </c>
      <c r="AF27" s="84">
        <f t="shared" si="27"/>
        <v>0</v>
      </c>
      <c r="AG27" s="84">
        <f t="shared" si="27"/>
        <v>0</v>
      </c>
      <c r="AH27" s="63">
        <f t="shared" si="30"/>
        <v>0</v>
      </c>
    </row>
    <row r="28" spans="1:34" x14ac:dyDescent="0.3">
      <c r="A28" s="72" t="s">
        <v>159</v>
      </c>
      <c r="B28" s="72"/>
      <c r="L28" s="79" t="s">
        <v>138</v>
      </c>
      <c r="M28" s="97">
        <f t="shared" ref="M28:U28" si="31">SUM(M19:M27)</f>
        <v>0</v>
      </c>
      <c r="N28" s="97">
        <f t="shared" si="31"/>
        <v>0</v>
      </c>
      <c r="O28" s="97">
        <f t="shared" si="31"/>
        <v>0</v>
      </c>
      <c r="P28" s="97">
        <f t="shared" si="31"/>
        <v>0</v>
      </c>
      <c r="Q28" s="97">
        <f t="shared" si="31"/>
        <v>0</v>
      </c>
      <c r="R28" s="97">
        <f t="shared" si="31"/>
        <v>0</v>
      </c>
      <c r="S28" s="97">
        <f t="shared" si="31"/>
        <v>0</v>
      </c>
      <c r="T28" s="97">
        <f t="shared" si="31"/>
        <v>0</v>
      </c>
      <c r="U28" s="97">
        <f t="shared" si="31"/>
        <v>0</v>
      </c>
      <c r="V28" s="98">
        <f t="shared" ref="V28" si="32">SUM(V19:V27)</f>
        <v>0</v>
      </c>
      <c r="X28" s="79" t="s">
        <v>138</v>
      </c>
      <c r="Y28" s="85">
        <f t="shared" ref="Y28:AH28" si="33">SUM(Y19:Y27)</f>
        <v>0</v>
      </c>
      <c r="Z28" s="85">
        <f t="shared" si="33"/>
        <v>0</v>
      </c>
      <c r="AA28" s="85">
        <f t="shared" si="33"/>
        <v>0</v>
      </c>
      <c r="AB28" s="85">
        <f t="shared" si="33"/>
        <v>0</v>
      </c>
      <c r="AC28" s="85">
        <f t="shared" si="33"/>
        <v>0</v>
      </c>
      <c r="AD28" s="85">
        <f t="shared" si="33"/>
        <v>0</v>
      </c>
      <c r="AE28" s="85">
        <f t="shared" si="33"/>
        <v>0</v>
      </c>
      <c r="AF28" s="85">
        <f t="shared" si="33"/>
        <v>0</v>
      </c>
      <c r="AG28" s="85">
        <f t="shared" si="33"/>
        <v>0</v>
      </c>
      <c r="AH28" s="86">
        <f t="shared" si="33"/>
        <v>0</v>
      </c>
    </row>
    <row r="29" spans="1:34" x14ac:dyDescent="0.3">
      <c r="A29" s="72" t="s">
        <v>155</v>
      </c>
      <c r="B29" s="57">
        <v>1</v>
      </c>
    </row>
    <row r="30" spans="1:34" x14ac:dyDescent="0.3">
      <c r="A30" s="72" t="s">
        <v>158</v>
      </c>
      <c r="B30" s="57">
        <f>0.0099334*B31</f>
        <v>1.7184781999999999E-2</v>
      </c>
    </row>
    <row r="31" spans="1:34" x14ac:dyDescent="0.3">
      <c r="A31" s="72" t="s">
        <v>157</v>
      </c>
      <c r="B31" s="57">
        <v>1.73</v>
      </c>
      <c r="C31" s="18" t="s">
        <v>869</v>
      </c>
    </row>
  </sheetData>
  <sheetProtection selectLockedCells="1" selectUnlockedCell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zoomScale="75" zoomScaleNormal="75" workbookViewId="0">
      <selection activeCell="C1" sqref="C1"/>
    </sheetView>
  </sheetViews>
  <sheetFormatPr defaultColWidth="9.109375" defaultRowHeight="14.4" x14ac:dyDescent="0.3"/>
  <cols>
    <col min="1" max="1" width="18.88671875" style="40" customWidth="1"/>
    <col min="2" max="11" width="9.109375" style="40"/>
    <col min="12" max="12" width="13.5546875" style="40" customWidth="1"/>
    <col min="13" max="23" width="9.109375" style="40"/>
    <col min="24" max="24" width="12.44140625" style="40" customWidth="1"/>
    <col min="25" max="16384" width="9.109375" style="40"/>
  </cols>
  <sheetData>
    <row r="1" spans="1:34" x14ac:dyDescent="0.3">
      <c r="A1" s="40" t="s">
        <v>175</v>
      </c>
      <c r="B1" s="40" t="s">
        <v>874</v>
      </c>
      <c r="L1" s="40" t="s">
        <v>165</v>
      </c>
      <c r="X1" s="40" t="s">
        <v>166</v>
      </c>
    </row>
    <row r="2" spans="1:34" x14ac:dyDescent="0.3">
      <c r="A2" s="178" t="s">
        <v>142</v>
      </c>
      <c r="B2" s="179">
        <v>3.81</v>
      </c>
      <c r="C2" s="179">
        <v>11.43</v>
      </c>
      <c r="D2" s="179">
        <v>22.86</v>
      </c>
      <c r="E2" s="179">
        <v>38.1</v>
      </c>
      <c r="F2" s="179">
        <v>53.34</v>
      </c>
      <c r="G2" s="179">
        <v>68.58</v>
      </c>
      <c r="H2" s="179">
        <v>83.82</v>
      </c>
      <c r="I2" s="179">
        <v>99.06</v>
      </c>
      <c r="J2" s="179">
        <v>114.3</v>
      </c>
      <c r="L2" s="178" t="s">
        <v>178</v>
      </c>
      <c r="M2" s="179"/>
      <c r="N2" s="179"/>
      <c r="O2" s="179"/>
      <c r="P2" s="179"/>
      <c r="Q2" s="179"/>
      <c r="R2" s="179"/>
      <c r="S2" s="179"/>
      <c r="T2" s="179"/>
      <c r="U2" s="179"/>
      <c r="V2" s="178"/>
      <c r="X2" s="180" t="s">
        <v>178</v>
      </c>
      <c r="Y2" s="181"/>
      <c r="Z2" s="181"/>
      <c r="AA2" s="181"/>
      <c r="AB2" s="181"/>
      <c r="AC2" s="181"/>
      <c r="AD2" s="181"/>
      <c r="AE2" s="181"/>
      <c r="AF2" s="181"/>
      <c r="AG2" s="181"/>
      <c r="AH2" s="180"/>
    </row>
    <row r="3" spans="1:34" x14ac:dyDescent="0.3">
      <c r="A3" s="41" t="s">
        <v>136</v>
      </c>
      <c r="B3" s="41">
        <f>0.3937008*B2</f>
        <v>1.5000000480000002</v>
      </c>
      <c r="C3" s="41">
        <f t="shared" ref="C3:J3" si="0">0.3937008*C2</f>
        <v>4.5000001440000004</v>
      </c>
      <c r="D3" s="41">
        <f t="shared" si="0"/>
        <v>9.0000002880000007</v>
      </c>
      <c r="E3" s="41">
        <f t="shared" si="0"/>
        <v>15.000000480000001</v>
      </c>
      <c r="F3" s="41">
        <f t="shared" si="0"/>
        <v>21.000000672000002</v>
      </c>
      <c r="G3" s="41">
        <f t="shared" si="0"/>
        <v>27.000000864</v>
      </c>
      <c r="H3" s="41">
        <f t="shared" si="0"/>
        <v>33.000001056000002</v>
      </c>
      <c r="I3" s="41">
        <f t="shared" si="0"/>
        <v>39.000001248000004</v>
      </c>
      <c r="J3" s="41">
        <f t="shared" si="0"/>
        <v>45.000001439999998</v>
      </c>
      <c r="L3" s="41" t="s">
        <v>161</v>
      </c>
      <c r="M3" s="41">
        <v>1.5000000480000002</v>
      </c>
      <c r="N3" s="41">
        <v>4.5000001440000004</v>
      </c>
      <c r="O3" s="41">
        <v>9.0000002880000007</v>
      </c>
      <c r="P3" s="41">
        <v>15.000000480000001</v>
      </c>
      <c r="Q3" s="41">
        <v>21.000000672000002</v>
      </c>
      <c r="R3" s="41">
        <v>27.000000864</v>
      </c>
      <c r="S3" s="41">
        <v>33.000001056000002</v>
      </c>
      <c r="T3" s="41">
        <v>39.000001248000004</v>
      </c>
      <c r="U3" s="41">
        <v>45.000001439999998</v>
      </c>
      <c r="V3" s="182" t="s">
        <v>138</v>
      </c>
      <c r="X3" s="183" t="s">
        <v>162</v>
      </c>
      <c r="Y3" s="183">
        <v>1.5000000480000002</v>
      </c>
      <c r="Z3" s="183">
        <v>4.5000001440000004</v>
      </c>
      <c r="AA3" s="183">
        <v>9.0000002880000007</v>
      </c>
      <c r="AB3" s="183">
        <v>15.000000480000001</v>
      </c>
      <c r="AC3" s="183">
        <v>21.000000672000002</v>
      </c>
      <c r="AD3" s="183">
        <v>27.000000864</v>
      </c>
      <c r="AE3" s="183">
        <v>33.000001056000002</v>
      </c>
      <c r="AF3" s="183">
        <v>39.000001248000004</v>
      </c>
      <c r="AG3" s="183">
        <v>45.000001439999998</v>
      </c>
      <c r="AH3" s="184" t="s">
        <v>138</v>
      </c>
    </row>
    <row r="4" spans="1:34" x14ac:dyDescent="0.3">
      <c r="A4" s="39" t="s">
        <v>36</v>
      </c>
      <c r="B4" s="220">
        <v>0.80889026187451163</v>
      </c>
      <c r="C4" s="220">
        <v>5.8173967892857075</v>
      </c>
      <c r="D4" s="220">
        <v>19.240243260397023</v>
      </c>
      <c r="E4" s="220">
        <v>44.333895744872372</v>
      </c>
      <c r="F4" s="220">
        <v>68.677452448122793</v>
      </c>
      <c r="G4" s="220">
        <v>92.667353698487076</v>
      </c>
      <c r="H4" s="220">
        <v>113.23534073379247</v>
      </c>
      <c r="I4" s="220">
        <v>131.38243959237715</v>
      </c>
      <c r="J4" s="220">
        <v>131.38243959237715</v>
      </c>
      <c r="L4" s="187" t="s">
        <v>36</v>
      </c>
      <c r="M4" s="221">
        <f>B4*' Binned Tree#s (hide)'!D$30</f>
        <v>0</v>
      </c>
      <c r="N4" s="221">
        <f>C4*' Binned Tree#s (hide)'!E$30</f>
        <v>0</v>
      </c>
      <c r="O4" s="221">
        <f>D4*' Binned Tree#s (hide)'!F$30</f>
        <v>0</v>
      </c>
      <c r="P4" s="221">
        <f>E4*' Binned Tree#s (hide)'!G$30</f>
        <v>0</v>
      </c>
      <c r="Q4" s="221">
        <f>F4*' Binned Tree#s (hide)'!H$30</f>
        <v>0</v>
      </c>
      <c r="R4" s="221">
        <f>G4*' Binned Tree#s (hide)'!I$30</f>
        <v>0</v>
      </c>
      <c r="S4" s="221">
        <f>H4*' Binned Tree#s (hide)'!J$30</f>
        <v>0</v>
      </c>
      <c r="T4" s="221">
        <f>I4*' Binned Tree#s (hide)'!K$30</f>
        <v>0</v>
      </c>
      <c r="U4" s="221">
        <f>J4*' Binned Tree#s (hide)'!L$30</f>
        <v>0</v>
      </c>
      <c r="V4" s="157">
        <f>SUM(M4:U4)</f>
        <v>0</v>
      </c>
      <c r="X4" s="190" t="s">
        <v>36</v>
      </c>
      <c r="Y4" s="208">
        <f t="shared" ref="Y4:Y12" si="1">M4*$Y$14*$Y$15</f>
        <v>0</v>
      </c>
      <c r="Z4" s="208">
        <f t="shared" ref="Z4:Z12" si="2">N4*$Y$14*$Y$15</f>
        <v>0</v>
      </c>
      <c r="AA4" s="208">
        <f t="shared" ref="AA4:AA12" si="3">O4*$Y$14*$Y$15</f>
        <v>0</v>
      </c>
      <c r="AB4" s="208">
        <f t="shared" ref="AB4:AB12" si="4">P4*$Y$14*$Y$15</f>
        <v>0</v>
      </c>
      <c r="AC4" s="208">
        <f t="shared" ref="AC4:AC12" si="5">Q4*$Y$14*$Y$15</f>
        <v>0</v>
      </c>
      <c r="AD4" s="208">
        <f t="shared" ref="AD4:AD12" si="6">R4*$Y$14*$Y$15</f>
        <v>0</v>
      </c>
      <c r="AE4" s="208">
        <f t="shared" ref="AE4:AE12" si="7">S4*$Y$14*$Y$15</f>
        <v>0</v>
      </c>
      <c r="AF4" s="208">
        <f t="shared" ref="AF4:AF12" si="8">T4*$Y$14*$Y$15</f>
        <v>0</v>
      </c>
      <c r="AG4" s="208">
        <f t="shared" ref="AG4:AG12" si="9">U4*$Y$14*$Y$15</f>
        <v>0</v>
      </c>
      <c r="AH4" s="209">
        <f>SUM(Y4:AG4)</f>
        <v>0</v>
      </c>
    </row>
    <row r="5" spans="1:34" x14ac:dyDescent="0.3">
      <c r="A5" s="39" t="s">
        <v>37</v>
      </c>
      <c r="B5" s="220">
        <v>0.51537601628315444</v>
      </c>
      <c r="C5" s="220">
        <v>6.2482563312961066</v>
      </c>
      <c r="D5" s="220">
        <v>21.194174243721683</v>
      </c>
      <c r="E5" s="220">
        <v>51.972567942812098</v>
      </c>
      <c r="F5" s="220">
        <v>79.185851771227078</v>
      </c>
      <c r="G5" s="220">
        <v>104.56406851462121</v>
      </c>
      <c r="H5" s="220">
        <v>124.48738414935241</v>
      </c>
      <c r="I5" s="220">
        <v>124.48738414935241</v>
      </c>
      <c r="J5" s="220">
        <v>124.48738414935241</v>
      </c>
      <c r="L5" s="185" t="s">
        <v>37</v>
      </c>
      <c r="M5" s="222">
        <f>B5*' Binned Tree#s (hide)'!D$31</f>
        <v>0</v>
      </c>
      <c r="N5" s="222">
        <f>C5*' Binned Tree#s (hide)'!E$31</f>
        <v>0</v>
      </c>
      <c r="O5" s="222">
        <f>D5*' Binned Tree#s (hide)'!F$31</f>
        <v>0</v>
      </c>
      <c r="P5" s="222">
        <f>E5*' Binned Tree#s (hide)'!G$31</f>
        <v>0</v>
      </c>
      <c r="Q5" s="222">
        <f>F5*' Binned Tree#s (hide)'!H$31</f>
        <v>0</v>
      </c>
      <c r="R5" s="222">
        <f>G5*' Binned Tree#s (hide)'!I$31</f>
        <v>0</v>
      </c>
      <c r="S5" s="222">
        <f>H5*' Binned Tree#s (hide)'!J$31</f>
        <v>0</v>
      </c>
      <c r="T5" s="222">
        <f>I5*' Binned Tree#s (hide)'!K$31</f>
        <v>0</v>
      </c>
      <c r="U5" s="222">
        <f>J5*' Binned Tree#s (hide)'!L$31</f>
        <v>0</v>
      </c>
      <c r="V5" s="157">
        <f t="shared" ref="V5:V12" si="10">SUM(M5:U5)</f>
        <v>0</v>
      </c>
      <c r="X5" s="193" t="s">
        <v>37</v>
      </c>
      <c r="Y5" s="212">
        <f t="shared" si="1"/>
        <v>0</v>
      </c>
      <c r="Z5" s="212">
        <f t="shared" si="2"/>
        <v>0</v>
      </c>
      <c r="AA5" s="212">
        <f t="shared" si="3"/>
        <v>0</v>
      </c>
      <c r="AB5" s="212">
        <f t="shared" si="4"/>
        <v>0</v>
      </c>
      <c r="AC5" s="212">
        <f t="shared" si="5"/>
        <v>0</v>
      </c>
      <c r="AD5" s="212">
        <f t="shared" si="6"/>
        <v>0</v>
      </c>
      <c r="AE5" s="212">
        <f t="shared" si="7"/>
        <v>0</v>
      </c>
      <c r="AF5" s="212">
        <f t="shared" si="8"/>
        <v>0</v>
      </c>
      <c r="AG5" s="212">
        <f t="shared" si="9"/>
        <v>0</v>
      </c>
      <c r="AH5" s="209">
        <f t="shared" ref="AH5:AH12" si="11">SUM(Y5:AG5)</f>
        <v>0</v>
      </c>
    </row>
    <row r="6" spans="1:34" x14ac:dyDescent="0.3">
      <c r="A6" s="39" t="s">
        <v>38</v>
      </c>
      <c r="B6" s="220">
        <v>0.71249976553068051</v>
      </c>
      <c r="C6" s="220">
        <v>4.0084561698913141</v>
      </c>
      <c r="D6" s="220">
        <v>12.78962921507523</v>
      </c>
      <c r="E6" s="220">
        <v>31.454023307513573</v>
      </c>
      <c r="F6" s="220">
        <v>48.41969878020862</v>
      </c>
      <c r="G6" s="220">
        <v>67.522609634067692</v>
      </c>
      <c r="H6" s="220">
        <v>83.197129533493722</v>
      </c>
      <c r="I6" s="220">
        <v>95.542437998447255</v>
      </c>
      <c r="J6" s="220">
        <v>95.542437998447255</v>
      </c>
      <c r="L6" s="185" t="s">
        <v>38</v>
      </c>
      <c r="M6" s="222">
        <f>B6*' Binned Tree#s (hide)'!D$32</f>
        <v>0</v>
      </c>
      <c r="N6" s="222">
        <f>C6*' Binned Tree#s (hide)'!E$32</f>
        <v>0</v>
      </c>
      <c r="O6" s="222">
        <f>D6*' Binned Tree#s (hide)'!F$32</f>
        <v>0</v>
      </c>
      <c r="P6" s="222">
        <f>E6*' Binned Tree#s (hide)'!G$32</f>
        <v>0</v>
      </c>
      <c r="Q6" s="222">
        <f>F6*' Binned Tree#s (hide)'!H$32</f>
        <v>0</v>
      </c>
      <c r="R6" s="222">
        <f>G6*' Binned Tree#s (hide)'!I$32</f>
        <v>0</v>
      </c>
      <c r="S6" s="222">
        <f>H6*' Binned Tree#s (hide)'!J$32</f>
        <v>0</v>
      </c>
      <c r="T6" s="222">
        <f>I6*' Binned Tree#s (hide)'!K$32</f>
        <v>0</v>
      </c>
      <c r="U6" s="222">
        <f>J6*' Binned Tree#s (hide)'!L$32</f>
        <v>0</v>
      </c>
      <c r="V6" s="157">
        <f t="shared" si="10"/>
        <v>0</v>
      </c>
      <c r="X6" s="193" t="s">
        <v>38</v>
      </c>
      <c r="Y6" s="212">
        <f t="shared" si="1"/>
        <v>0</v>
      </c>
      <c r="Z6" s="212">
        <f t="shared" si="2"/>
        <v>0</v>
      </c>
      <c r="AA6" s="212">
        <f t="shared" si="3"/>
        <v>0</v>
      </c>
      <c r="AB6" s="212">
        <f t="shared" si="4"/>
        <v>0</v>
      </c>
      <c r="AC6" s="212">
        <f t="shared" si="5"/>
        <v>0</v>
      </c>
      <c r="AD6" s="212">
        <f t="shared" si="6"/>
        <v>0</v>
      </c>
      <c r="AE6" s="212">
        <f t="shared" si="7"/>
        <v>0</v>
      </c>
      <c r="AF6" s="212">
        <f t="shared" si="8"/>
        <v>0</v>
      </c>
      <c r="AG6" s="212">
        <f t="shared" si="9"/>
        <v>0</v>
      </c>
      <c r="AH6" s="209">
        <f t="shared" si="11"/>
        <v>0</v>
      </c>
    </row>
    <row r="7" spans="1:34" x14ac:dyDescent="0.3">
      <c r="A7" s="39" t="s">
        <v>39</v>
      </c>
      <c r="B7" s="220">
        <v>0.79528108854194346</v>
      </c>
      <c r="C7" s="220">
        <v>6.6625058317391828</v>
      </c>
      <c r="D7" s="220">
        <v>18.802881679539613</v>
      </c>
      <c r="E7" s="220">
        <v>45.61939086414462</v>
      </c>
      <c r="F7" s="220">
        <v>72.761431167844037</v>
      </c>
      <c r="G7" s="220">
        <v>102.07984398121738</v>
      </c>
      <c r="H7" s="220">
        <v>130.69134306176454</v>
      </c>
      <c r="I7" s="220">
        <v>156.58702572848838</v>
      </c>
      <c r="J7" s="220">
        <v>180.46643233266079</v>
      </c>
      <c r="L7" s="185" t="s">
        <v>39</v>
      </c>
      <c r="M7" s="222">
        <f>B7*' Binned Tree#s (hide)'!D$33</f>
        <v>0</v>
      </c>
      <c r="N7" s="222">
        <f>C7*' Binned Tree#s (hide)'!E$33</f>
        <v>0</v>
      </c>
      <c r="O7" s="222">
        <f>D7*' Binned Tree#s (hide)'!F$33</f>
        <v>0</v>
      </c>
      <c r="P7" s="222">
        <f>E7*' Binned Tree#s (hide)'!G$33</f>
        <v>0</v>
      </c>
      <c r="Q7" s="222">
        <f>F7*' Binned Tree#s (hide)'!H$33</f>
        <v>0</v>
      </c>
      <c r="R7" s="222">
        <f>G7*' Binned Tree#s (hide)'!I$33</f>
        <v>0</v>
      </c>
      <c r="S7" s="222">
        <f>H7*' Binned Tree#s (hide)'!J$33</f>
        <v>0</v>
      </c>
      <c r="T7" s="222">
        <f>I7*' Binned Tree#s (hide)'!K$33</f>
        <v>0</v>
      </c>
      <c r="U7" s="222">
        <f>J7*' Binned Tree#s (hide)'!L$33</f>
        <v>0</v>
      </c>
      <c r="V7" s="157">
        <f t="shared" si="10"/>
        <v>0</v>
      </c>
      <c r="X7" s="193" t="s">
        <v>39</v>
      </c>
      <c r="Y7" s="212">
        <f t="shared" si="1"/>
        <v>0</v>
      </c>
      <c r="Z7" s="212">
        <f t="shared" si="2"/>
        <v>0</v>
      </c>
      <c r="AA7" s="212">
        <f t="shared" si="3"/>
        <v>0</v>
      </c>
      <c r="AB7" s="212">
        <f t="shared" si="4"/>
        <v>0</v>
      </c>
      <c r="AC7" s="212">
        <f t="shared" si="5"/>
        <v>0</v>
      </c>
      <c r="AD7" s="212">
        <f t="shared" si="6"/>
        <v>0</v>
      </c>
      <c r="AE7" s="212">
        <f t="shared" si="7"/>
        <v>0</v>
      </c>
      <c r="AF7" s="212">
        <f t="shared" si="8"/>
        <v>0</v>
      </c>
      <c r="AG7" s="212">
        <f t="shared" si="9"/>
        <v>0</v>
      </c>
      <c r="AH7" s="209">
        <f t="shared" si="11"/>
        <v>0</v>
      </c>
    </row>
    <row r="8" spans="1:34" x14ac:dyDescent="0.3">
      <c r="A8" s="39" t="s">
        <v>40</v>
      </c>
      <c r="B8" s="220">
        <v>1.1627450898942191</v>
      </c>
      <c r="C8" s="220">
        <v>5.5897906638661681</v>
      </c>
      <c r="D8" s="220">
        <v>14.775337884463024</v>
      </c>
      <c r="E8" s="220">
        <v>38.105999113774502</v>
      </c>
      <c r="F8" s="220">
        <v>63.593451841619817</v>
      </c>
      <c r="G8" s="220">
        <v>63.593451841619817</v>
      </c>
      <c r="H8" s="220">
        <v>63.593451841619817</v>
      </c>
      <c r="I8" s="220">
        <v>63.593451841619817</v>
      </c>
      <c r="J8" s="220">
        <v>63.593451841619817</v>
      </c>
      <c r="L8" s="185" t="s">
        <v>40</v>
      </c>
      <c r="M8" s="222">
        <f>B8*' Binned Tree#s (hide)'!D$34</f>
        <v>0</v>
      </c>
      <c r="N8" s="222">
        <f>C8*' Binned Tree#s (hide)'!E$34</f>
        <v>0</v>
      </c>
      <c r="O8" s="222">
        <f>D8*' Binned Tree#s (hide)'!F$34</f>
        <v>0</v>
      </c>
      <c r="P8" s="222">
        <f>E8*' Binned Tree#s (hide)'!G$34</f>
        <v>0</v>
      </c>
      <c r="Q8" s="222">
        <f>F8*' Binned Tree#s (hide)'!H$34</f>
        <v>0</v>
      </c>
      <c r="R8" s="222">
        <f>G8*' Binned Tree#s (hide)'!I$34</f>
        <v>0</v>
      </c>
      <c r="S8" s="222">
        <f>H8*' Binned Tree#s (hide)'!J$34</f>
        <v>0</v>
      </c>
      <c r="T8" s="222">
        <f>I8*' Binned Tree#s (hide)'!K$34</f>
        <v>0</v>
      </c>
      <c r="U8" s="222">
        <f>J8*' Binned Tree#s (hide)'!L$34</f>
        <v>0</v>
      </c>
      <c r="V8" s="157">
        <f t="shared" si="10"/>
        <v>0</v>
      </c>
      <c r="X8" s="193" t="s">
        <v>40</v>
      </c>
      <c r="Y8" s="212">
        <f t="shared" si="1"/>
        <v>0</v>
      </c>
      <c r="Z8" s="212">
        <f t="shared" si="2"/>
        <v>0</v>
      </c>
      <c r="AA8" s="212">
        <f t="shared" si="3"/>
        <v>0</v>
      </c>
      <c r="AB8" s="212">
        <f t="shared" si="4"/>
        <v>0</v>
      </c>
      <c r="AC8" s="212">
        <f t="shared" si="5"/>
        <v>0</v>
      </c>
      <c r="AD8" s="212">
        <f t="shared" si="6"/>
        <v>0</v>
      </c>
      <c r="AE8" s="212">
        <f t="shared" si="7"/>
        <v>0</v>
      </c>
      <c r="AF8" s="212">
        <f t="shared" si="8"/>
        <v>0</v>
      </c>
      <c r="AG8" s="212">
        <f t="shared" si="9"/>
        <v>0</v>
      </c>
      <c r="AH8" s="209">
        <f t="shared" si="11"/>
        <v>0</v>
      </c>
    </row>
    <row r="9" spans="1:34" x14ac:dyDescent="0.3">
      <c r="A9" s="39" t="s">
        <v>41</v>
      </c>
      <c r="B9" s="220">
        <v>1.3264271642010157</v>
      </c>
      <c r="C9" s="220">
        <v>9.1372003061270561</v>
      </c>
      <c r="D9" s="220">
        <v>25.451322885573713</v>
      </c>
      <c r="E9" s="220">
        <v>51.428491025832088</v>
      </c>
      <c r="F9" s="220">
        <v>67.837823694119209</v>
      </c>
      <c r="G9" s="220">
        <v>74.388697072220779</v>
      </c>
      <c r="H9" s="220">
        <v>74.388697072220779</v>
      </c>
      <c r="I9" s="220">
        <v>74.388697072220779</v>
      </c>
      <c r="J9" s="220">
        <v>74.388697072220779</v>
      </c>
      <c r="L9" s="185" t="s">
        <v>41</v>
      </c>
      <c r="M9" s="222">
        <f>B9*' Binned Tree#s (hide)'!D$35</f>
        <v>0</v>
      </c>
      <c r="N9" s="222">
        <f>C9*' Binned Tree#s (hide)'!E$35</f>
        <v>0</v>
      </c>
      <c r="O9" s="222">
        <f>D9*' Binned Tree#s (hide)'!F$35</f>
        <v>0</v>
      </c>
      <c r="P9" s="222">
        <f>E9*' Binned Tree#s (hide)'!G$35</f>
        <v>0</v>
      </c>
      <c r="Q9" s="222">
        <f>F9*' Binned Tree#s (hide)'!H$35</f>
        <v>0</v>
      </c>
      <c r="R9" s="222">
        <f>G9*' Binned Tree#s (hide)'!I$35</f>
        <v>0</v>
      </c>
      <c r="S9" s="222">
        <f>H9*' Binned Tree#s (hide)'!J$35</f>
        <v>0</v>
      </c>
      <c r="T9" s="222">
        <f>I9*' Binned Tree#s (hide)'!K$35</f>
        <v>0</v>
      </c>
      <c r="U9" s="222">
        <f>J9*' Binned Tree#s (hide)'!L$35</f>
        <v>0</v>
      </c>
      <c r="V9" s="157">
        <f t="shared" si="10"/>
        <v>0</v>
      </c>
      <c r="X9" s="193" t="s">
        <v>41</v>
      </c>
      <c r="Y9" s="212">
        <f t="shared" si="1"/>
        <v>0</v>
      </c>
      <c r="Z9" s="212">
        <f t="shared" si="2"/>
        <v>0</v>
      </c>
      <c r="AA9" s="212">
        <f t="shared" si="3"/>
        <v>0</v>
      </c>
      <c r="AB9" s="212">
        <f t="shared" si="4"/>
        <v>0</v>
      </c>
      <c r="AC9" s="212">
        <f t="shared" si="5"/>
        <v>0</v>
      </c>
      <c r="AD9" s="212">
        <f t="shared" si="6"/>
        <v>0</v>
      </c>
      <c r="AE9" s="212">
        <f t="shared" si="7"/>
        <v>0</v>
      </c>
      <c r="AF9" s="212">
        <f t="shared" si="8"/>
        <v>0</v>
      </c>
      <c r="AG9" s="212">
        <f t="shared" si="9"/>
        <v>0</v>
      </c>
      <c r="AH9" s="209">
        <f t="shared" si="11"/>
        <v>0</v>
      </c>
    </row>
    <row r="10" spans="1:34" x14ac:dyDescent="0.3">
      <c r="A10" s="39" t="s">
        <v>53</v>
      </c>
      <c r="B10" s="220">
        <v>0.89883104093291877</v>
      </c>
      <c r="C10" s="220">
        <v>6.9027116491784017</v>
      </c>
      <c r="D10" s="220">
        <v>21.406440467050608</v>
      </c>
      <c r="E10" s="220">
        <v>47.661390200864339</v>
      </c>
      <c r="F10" s="220">
        <v>71.151319327116852</v>
      </c>
      <c r="G10" s="220">
        <v>92.880769874722517</v>
      </c>
      <c r="H10" s="220">
        <v>110.40681005147489</v>
      </c>
      <c r="I10" s="220">
        <v>124.31337536020436</v>
      </c>
      <c r="J10" s="220">
        <v>124.31337536020436</v>
      </c>
      <c r="L10" s="185" t="s">
        <v>53</v>
      </c>
      <c r="M10" s="222">
        <f>B10*' Binned Tree#s (hide)'!D$36</f>
        <v>0</v>
      </c>
      <c r="N10" s="222">
        <f>C10*' Binned Tree#s (hide)'!E$36</f>
        <v>0</v>
      </c>
      <c r="O10" s="222">
        <f>D10*' Binned Tree#s (hide)'!F$36</f>
        <v>0</v>
      </c>
      <c r="P10" s="222">
        <f>E10*' Binned Tree#s (hide)'!G$36</f>
        <v>0</v>
      </c>
      <c r="Q10" s="222">
        <f>F10*' Binned Tree#s (hide)'!H$36</f>
        <v>0</v>
      </c>
      <c r="R10" s="222">
        <f>G10*' Binned Tree#s (hide)'!I$36</f>
        <v>0</v>
      </c>
      <c r="S10" s="222">
        <f>H10*' Binned Tree#s (hide)'!J$36</f>
        <v>0</v>
      </c>
      <c r="T10" s="222">
        <f>I10*' Binned Tree#s (hide)'!K$36</f>
        <v>0</v>
      </c>
      <c r="U10" s="222">
        <f>J10*' Binned Tree#s (hide)'!L$36</f>
        <v>0</v>
      </c>
      <c r="V10" s="157">
        <f t="shared" si="10"/>
        <v>0</v>
      </c>
      <c r="X10" s="193" t="s">
        <v>53</v>
      </c>
      <c r="Y10" s="212">
        <f t="shared" si="1"/>
        <v>0</v>
      </c>
      <c r="Z10" s="212">
        <f t="shared" si="2"/>
        <v>0</v>
      </c>
      <c r="AA10" s="212">
        <f t="shared" si="3"/>
        <v>0</v>
      </c>
      <c r="AB10" s="212">
        <f t="shared" si="4"/>
        <v>0</v>
      </c>
      <c r="AC10" s="212">
        <f t="shared" si="5"/>
        <v>0</v>
      </c>
      <c r="AD10" s="212">
        <f t="shared" si="6"/>
        <v>0</v>
      </c>
      <c r="AE10" s="212">
        <f t="shared" si="7"/>
        <v>0</v>
      </c>
      <c r="AF10" s="212">
        <f t="shared" si="8"/>
        <v>0</v>
      </c>
      <c r="AG10" s="212">
        <f t="shared" si="9"/>
        <v>0</v>
      </c>
      <c r="AH10" s="209">
        <f t="shared" si="11"/>
        <v>0</v>
      </c>
    </row>
    <row r="11" spans="1:34" x14ac:dyDescent="0.3">
      <c r="A11" s="39" t="s">
        <v>54</v>
      </c>
      <c r="B11" s="220">
        <v>0.36891467330107597</v>
      </c>
      <c r="C11" s="220">
        <v>1.2148838418673584</v>
      </c>
      <c r="D11" s="220">
        <v>2.6429812018276237</v>
      </c>
      <c r="E11" s="220">
        <v>5.477244283620613</v>
      </c>
      <c r="F11" s="220">
        <v>8.1851464743773352</v>
      </c>
      <c r="G11" s="220">
        <v>8.1851464743773352</v>
      </c>
      <c r="H11" s="220">
        <v>8.1851464743773352</v>
      </c>
      <c r="I11" s="220">
        <v>8.1851464743773352</v>
      </c>
      <c r="J11" s="220">
        <v>8.1851464743773352</v>
      </c>
      <c r="L11" s="185" t="s">
        <v>54</v>
      </c>
      <c r="M11" s="222">
        <f>B11*' Binned Tree#s (hide)'!D$37</f>
        <v>0</v>
      </c>
      <c r="N11" s="222">
        <f>C11*' Binned Tree#s (hide)'!E$37</f>
        <v>0</v>
      </c>
      <c r="O11" s="222">
        <f>D11*' Binned Tree#s (hide)'!F$37</f>
        <v>0</v>
      </c>
      <c r="P11" s="222">
        <f>E11*' Binned Tree#s (hide)'!G$37</f>
        <v>0</v>
      </c>
      <c r="Q11" s="222">
        <f>F11*' Binned Tree#s (hide)'!H$37</f>
        <v>0</v>
      </c>
      <c r="R11" s="222">
        <f>G11*' Binned Tree#s (hide)'!I$37</f>
        <v>0</v>
      </c>
      <c r="S11" s="222">
        <f>H11*' Binned Tree#s (hide)'!J$37</f>
        <v>0</v>
      </c>
      <c r="T11" s="222">
        <f>I11*' Binned Tree#s (hide)'!K$37</f>
        <v>0</v>
      </c>
      <c r="U11" s="222">
        <f>J11*' Binned Tree#s (hide)'!L$37</f>
        <v>0</v>
      </c>
      <c r="V11" s="157">
        <f t="shared" si="10"/>
        <v>0</v>
      </c>
      <c r="X11" s="193" t="s">
        <v>54</v>
      </c>
      <c r="Y11" s="212">
        <f t="shared" si="1"/>
        <v>0</v>
      </c>
      <c r="Z11" s="212">
        <f t="shared" si="2"/>
        <v>0</v>
      </c>
      <c r="AA11" s="212">
        <f t="shared" si="3"/>
        <v>0</v>
      </c>
      <c r="AB11" s="212">
        <f t="shared" si="4"/>
        <v>0</v>
      </c>
      <c r="AC11" s="212">
        <f t="shared" si="5"/>
        <v>0</v>
      </c>
      <c r="AD11" s="212">
        <f t="shared" si="6"/>
        <v>0</v>
      </c>
      <c r="AE11" s="212">
        <f t="shared" si="7"/>
        <v>0</v>
      </c>
      <c r="AF11" s="212">
        <f t="shared" si="8"/>
        <v>0</v>
      </c>
      <c r="AG11" s="212">
        <f t="shared" si="9"/>
        <v>0</v>
      </c>
      <c r="AH11" s="209">
        <f t="shared" si="11"/>
        <v>0</v>
      </c>
    </row>
    <row r="12" spans="1:34" x14ac:dyDescent="0.3">
      <c r="A12" s="41" t="s">
        <v>55</v>
      </c>
      <c r="B12" s="223">
        <v>0.69280750078039466</v>
      </c>
      <c r="C12" s="223">
        <v>4.4817026736764749</v>
      </c>
      <c r="D12" s="223">
        <v>13.034158257650526</v>
      </c>
      <c r="E12" s="223">
        <v>30.773100448830004</v>
      </c>
      <c r="F12" s="223">
        <v>30.773100448830004</v>
      </c>
      <c r="G12" s="223">
        <v>30.773100448830004</v>
      </c>
      <c r="H12" s="223">
        <v>30.773100448830004</v>
      </c>
      <c r="I12" s="223">
        <v>30.773100448830004</v>
      </c>
      <c r="J12" s="223">
        <v>30.773100448830004</v>
      </c>
      <c r="L12" s="195" t="s">
        <v>55</v>
      </c>
      <c r="M12" s="224">
        <f>B12*' Binned Tree#s (hide)'!D$38</f>
        <v>0</v>
      </c>
      <c r="N12" s="224">
        <f>C12*' Binned Tree#s (hide)'!E$38</f>
        <v>0</v>
      </c>
      <c r="O12" s="224">
        <f>D12*' Binned Tree#s (hide)'!F$38</f>
        <v>0</v>
      </c>
      <c r="P12" s="224">
        <f>E12*' Binned Tree#s (hide)'!G$38</f>
        <v>0</v>
      </c>
      <c r="Q12" s="224">
        <f>F12*' Binned Tree#s (hide)'!H$38</f>
        <v>0</v>
      </c>
      <c r="R12" s="224">
        <f>G12*' Binned Tree#s (hide)'!I$38</f>
        <v>0</v>
      </c>
      <c r="S12" s="224">
        <f>H12*' Binned Tree#s (hide)'!J$38</f>
        <v>0</v>
      </c>
      <c r="T12" s="224">
        <f>I12*' Binned Tree#s (hide)'!K$38</f>
        <v>0</v>
      </c>
      <c r="U12" s="224">
        <f>J12*' Binned Tree#s (hide)'!L$38</f>
        <v>0</v>
      </c>
      <c r="V12" s="157">
        <f t="shared" si="10"/>
        <v>0</v>
      </c>
      <c r="X12" s="198" t="s">
        <v>55</v>
      </c>
      <c r="Y12" s="215">
        <f t="shared" si="1"/>
        <v>0</v>
      </c>
      <c r="Z12" s="215">
        <f t="shared" si="2"/>
        <v>0</v>
      </c>
      <c r="AA12" s="215">
        <f t="shared" si="3"/>
        <v>0</v>
      </c>
      <c r="AB12" s="215">
        <f t="shared" si="4"/>
        <v>0</v>
      </c>
      <c r="AC12" s="215">
        <f t="shared" si="5"/>
        <v>0</v>
      </c>
      <c r="AD12" s="215">
        <f t="shared" si="6"/>
        <v>0</v>
      </c>
      <c r="AE12" s="215">
        <f t="shared" si="7"/>
        <v>0</v>
      </c>
      <c r="AF12" s="215">
        <f t="shared" si="8"/>
        <v>0</v>
      </c>
      <c r="AG12" s="215">
        <f t="shared" si="9"/>
        <v>0</v>
      </c>
      <c r="AH12" s="209">
        <f t="shared" si="11"/>
        <v>0</v>
      </c>
    </row>
    <row r="13" spans="1:34" x14ac:dyDescent="0.3">
      <c r="L13" s="200" t="s">
        <v>138</v>
      </c>
      <c r="M13" s="225">
        <f t="shared" ref="M13:U13" si="12">SUM(M4:M12)</f>
        <v>0</v>
      </c>
      <c r="N13" s="225">
        <f t="shared" si="12"/>
        <v>0</v>
      </c>
      <c r="O13" s="225">
        <f t="shared" si="12"/>
        <v>0</v>
      </c>
      <c r="P13" s="225">
        <f t="shared" si="12"/>
        <v>0</v>
      </c>
      <c r="Q13" s="225">
        <f t="shared" si="12"/>
        <v>0</v>
      </c>
      <c r="R13" s="225">
        <f t="shared" si="12"/>
        <v>0</v>
      </c>
      <c r="S13" s="225">
        <f t="shared" si="12"/>
        <v>0</v>
      </c>
      <c r="T13" s="225">
        <f t="shared" si="12"/>
        <v>0</v>
      </c>
      <c r="U13" s="225">
        <f t="shared" si="12"/>
        <v>0</v>
      </c>
      <c r="V13" s="168">
        <f t="shared" ref="V13" si="13">SUM(V4:V12)</f>
        <v>0</v>
      </c>
      <c r="X13" s="203" t="s">
        <v>138</v>
      </c>
      <c r="Y13" s="218">
        <f t="shared" ref="Y13:AH13" si="14">SUM(Y4:Y12)</f>
        <v>0</v>
      </c>
      <c r="Z13" s="218">
        <f t="shared" si="14"/>
        <v>0</v>
      </c>
      <c r="AA13" s="218">
        <f t="shared" si="14"/>
        <v>0</v>
      </c>
      <c r="AB13" s="218">
        <f t="shared" si="14"/>
        <v>0</v>
      </c>
      <c r="AC13" s="218">
        <f t="shared" si="14"/>
        <v>0</v>
      </c>
      <c r="AD13" s="218">
        <f t="shared" si="14"/>
        <v>0</v>
      </c>
      <c r="AE13" s="218">
        <f t="shared" si="14"/>
        <v>0</v>
      </c>
      <c r="AF13" s="218">
        <f t="shared" si="14"/>
        <v>0</v>
      </c>
      <c r="AG13" s="218">
        <f t="shared" si="14"/>
        <v>0</v>
      </c>
      <c r="AH13" s="219">
        <f t="shared" si="14"/>
        <v>0</v>
      </c>
    </row>
    <row r="14" spans="1:34" ht="28.8" x14ac:dyDescent="0.3">
      <c r="U14" s="226" t="s">
        <v>177</v>
      </c>
      <c r="V14" s="157">
        <f>V13*0.001</f>
        <v>0</v>
      </c>
      <c r="X14" s="226" t="s">
        <v>177</v>
      </c>
      <c r="Y14" s="185">
        <f>1/1000</f>
        <v>1E-3</v>
      </c>
    </row>
    <row r="15" spans="1:34" x14ac:dyDescent="0.3">
      <c r="X15" s="185" t="s">
        <v>176</v>
      </c>
      <c r="Y15" s="124">
        <v>20</v>
      </c>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Tool Overview</vt:lpstr>
      <vt:lpstr>Data Collection</vt:lpstr>
      <vt:lpstr>Planting List </vt:lpstr>
      <vt:lpstr>Sample Size Calculator</vt:lpstr>
      <vt:lpstr>drop down menu values (hide)</vt:lpstr>
      <vt:lpstr>Random Sampling</vt:lpstr>
      <vt:lpstr>Sample Data</vt:lpstr>
      <vt:lpstr>Forward Credits</vt:lpstr>
      <vt:lpstr>Total CO2</vt:lpstr>
      <vt:lpstr>CO2 Summary</vt:lpstr>
      <vt:lpstr>Co-Benefits</vt:lpstr>
      <vt:lpstr> Binned Tree#s (hide)</vt:lpstr>
      <vt:lpstr> Interception (hide)</vt:lpstr>
      <vt:lpstr>Air Quality (hide)</vt:lpstr>
      <vt:lpstr>Energy (hide)</vt:lpstr>
      <vt:lpstr>CO2 Avoided (hide)</vt:lpstr>
      <vt:lpstr>'Sample Size Calculator'!bigN</vt:lpstr>
      <vt:lpstr>CL_Value</vt:lpstr>
      <vt:lpstr>Error</vt:lpstr>
      <vt:lpstr>'Sample Size Calculator'!m</vt:lpstr>
      <vt:lpstr>'Sample Size Calculator'!p</vt:lpstr>
      <vt:lpstr>'Sample Size Calculator'!s</vt:lpstr>
      <vt:lpstr>'Sample Size Calculator'!z</vt:lpstr>
    </vt:vector>
  </TitlesOfParts>
  <Company>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USDA Forest Service</dc:creator>
  <cp:lastModifiedBy>Mark McPherson</cp:lastModifiedBy>
  <cp:lastPrinted>2016-09-15T17:59:58Z</cp:lastPrinted>
  <dcterms:created xsi:type="dcterms:W3CDTF">2016-08-18T22:50:43Z</dcterms:created>
  <dcterms:modified xsi:type="dcterms:W3CDTF">2017-05-04T21:42:43Z</dcterms:modified>
</cp:coreProperties>
</file>